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5.xml" ContentType="application/vnd.openxmlformats-officedocument.spreadsheetml.worksheet+xml"/>
  <Override PartName="/xl/worksheets/sheet3.xml" ContentType="application/vnd.openxmlformats-officedocument.spreadsheetml.worksheet+xml"/>
  <Override PartName="/xl/worksheets/sheet6.xml" ContentType="application/vnd.openxmlformats-officedocument.spreadsheetml.worksheet+xml"/>
  <Override PartName="/xl/worksheets/sheet4.xml" ContentType="application/vnd.openxmlformats-officedocument.spreadsheetml.worksheet+xml"/>
  <Override PartName="/xl/worksheets/sheet7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art Here" sheetId="1" state="visible" r:id="rId3"/>
    <sheet name="Dashboard" sheetId="2" state="visible" r:id="rId4"/>
    <sheet name="Assumptions" sheetId="3" state="visible" r:id="rId5"/>
    <sheet name="Pipeline" sheetId="4" state="visible" r:id="rId6"/>
    <sheet name="Expenses" sheetId="5" state="visible" r:id="rId7"/>
    <sheet name="13-Week Forecast" sheetId="6" state="visible" r:id="rId8"/>
    <sheet name="12-Month Forecast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<sst xmlns="http://schemas.openxmlformats.org/spreadsheetml/2006/main" count="137" uniqueCount="120">
  <si>
    <t xml:space="preserve">Freelance Cash Flow Forecast</t>
  </si>
  <si>
    <t xml:space="preserve">Know how many weeks of cash you have — before a slow month or a late invoice decides for you.</t>
  </si>
  <si>
    <t xml:space="preserve">1. Assumptions</t>
  </si>
  <si>
    <t xml:space="preserve">Your cash today, the least you want to keep in the account, your tax set-aside rate, and how much of 'likely' work to count.</t>
  </si>
  <si>
    <t xml:space="preserve">2. Pipeline</t>
  </si>
  <si>
    <t xml:space="preserve">Every payment you're expecting. Mark each one Confirmed (invoiced or signed), Likely, or Possible. The expected payment date is invoice date + payment terms + that client's usual delay.</t>
  </si>
  <si>
    <t xml:space="preserve">3. Expenses</t>
  </si>
  <si>
    <t xml:space="preserve">What leaves the business: monthly costs on their due day, weekly costs, one-off costs on a date — and the pay you transfer to yourself.</t>
  </si>
  <si>
    <t xml:space="preserve">4. 13-Week Forecast</t>
  </si>
  <si>
    <t xml:space="preserve">Week by week, two ways: Lean counts confirmed money only; Expected adds your share of likely work. Plan around Lean.</t>
  </si>
  <si>
    <t xml:space="preserve">5. 12-Month Forecast</t>
  </si>
  <si>
    <t xml:space="preserve">The same by month, for planning further ahead.</t>
  </si>
  <si>
    <t xml:space="preserve">6. Dashboard</t>
  </si>
  <si>
    <t xml:space="preserve">Weeks of runway, your lowest point, and any confirmed invoices already past due.</t>
  </si>
  <si>
    <t xml:space="preserve">Each week</t>
  </si>
  <si>
    <t xml:space="preserve">Mark payments that arrive as Paid, move late ones to their new expected date, and add new work.</t>
  </si>
  <si>
    <t xml:space="preserve">Yellow cells</t>
  </si>
  <si>
    <t xml:space="preserve">(blue text) are yours to type in. Everything else calculates on its own — no need to touch it.</t>
  </si>
  <si>
    <t xml:space="preserve">Sample data</t>
  </si>
  <si>
    <t xml:space="preserve">The template opens with an example pipeline and costs relative to this week. Replace them with your own.</t>
  </si>
  <si>
    <t xml:space="preserve">Tax rate</t>
  </si>
  <si>
    <t xml:space="preserve">The 25% is a placeholder, not advice. Set it from last year's return or a tax professional.</t>
  </si>
  <si>
    <t xml:space="preserve">Why two forecasts</t>
  </si>
  <si>
    <t xml:space="preserve">Lean never counts money you don't have a commitment for. If Lean stays above your minimum, you're safe; Expected shows what's possible.</t>
  </si>
  <si>
    <t xml:space="preserve">Google Sheets</t>
  </si>
  <si>
    <t xml:space="preserve">If you opened a shared copy, use File → Make a copy first.</t>
  </si>
  <si>
    <t xml:space="preserve">From Cash Flow Calendar · cashflowcalendar.app</t>
  </si>
  <si>
    <t xml:space="preserve">Dashboard</t>
  </si>
  <si>
    <t xml:space="preserve">Your runway at a glance. Everything here calculates from the other tabs.</t>
  </si>
  <si>
    <t xml:space="preserve">Cash in the account today</t>
  </si>
  <si>
    <t xml:space="preserve">Least cash you want to keep</t>
  </si>
  <si>
    <t xml:space="preserve">First week below your minimum (lean)</t>
  </si>
  <si>
    <t xml:space="preserve">…which starts</t>
  </si>
  <si>
    <t xml:space="preserve">Weeks of runway (lean)</t>
  </si>
  <si>
    <t xml:space="preserve">Lowest balance, next 13 weeks (lean)</t>
  </si>
  <si>
    <t xml:space="preserve">…in the week starting</t>
  </si>
  <si>
    <t xml:space="preserve">Confirmed income, next 13 weeks</t>
  </si>
  <si>
    <t xml:space="preserve">Expected income, next 13 weeks</t>
  </si>
  <si>
    <t xml:space="preserve">Outgoings, next 13 weeks</t>
  </si>
  <si>
    <t xml:space="preserve">Confirmed invoices already past due</t>
  </si>
  <si>
    <t xml:space="preserve">Assumptions</t>
  </si>
  <si>
    <t xml:space="preserve">Fill in the yellow cells.</t>
  </si>
  <si>
    <t xml:space="preserve">Forecast starts (Monday of this week)</t>
  </si>
  <si>
    <t xml:space="preserve">Leave as is to always start from the current week, or type a date.</t>
  </si>
  <si>
    <t xml:space="preserve">Weeks that drop below this are flagged.</t>
  </si>
  <si>
    <t xml:space="preserve">Tax set-aside rate</t>
  </si>
  <si>
    <t xml:space="preserve">Placeholder, not advice.</t>
  </si>
  <si>
    <t xml:space="preserve">Count 'Likely' work at</t>
  </si>
  <si>
    <t xml:space="preserve">Your own history is the best guide: what share of 'likely' work has actually come through?</t>
  </si>
  <si>
    <t xml:space="preserve">Count 'Possible' work at</t>
  </si>
  <si>
    <t xml:space="preserve">Leave at 0% unless you have a reason not to.</t>
  </si>
  <si>
    <t xml:space="preserve">Pipeline</t>
  </si>
  <si>
    <t xml:space="preserve">Every payment you expect. Expected date = invoice date + terms + usual delay.</t>
  </si>
  <si>
    <t xml:space="preserve">Client / project</t>
  </si>
  <si>
    <t xml:space="preserve">Amount</t>
  </si>
  <si>
    <t xml:space="preserve">Status</t>
  </si>
  <si>
    <t xml:space="preserve">Invoice date</t>
  </si>
  <si>
    <t xml:space="preserve">Terms (days)</t>
  </si>
  <si>
    <t xml:space="preserve">Usual delay (days)</t>
  </si>
  <si>
    <t xml:space="preserve">Expected payment</t>
  </si>
  <si>
    <t xml:space="preserve">Counted at</t>
  </si>
  <si>
    <t xml:space="preserve">Expected amount</t>
  </si>
  <si>
    <t xml:space="preserve">Paid?</t>
  </si>
  <si>
    <t xml:space="preserve">Note</t>
  </si>
  <si>
    <t xml:space="preserve">Client A — website build</t>
  </si>
  <si>
    <t xml:space="preserve">Confirmed</t>
  </si>
  <si>
    <t xml:space="preserve">Sample — replace with your own work</t>
  </si>
  <si>
    <t xml:space="preserve">Client B — retainer (month 1)</t>
  </si>
  <si>
    <t xml:space="preserve">Client B — retainer (month 2)</t>
  </si>
  <si>
    <t xml:space="preserve">Client B — retainer (month 3)</t>
  </si>
  <si>
    <t xml:space="preserve">Client D — audit</t>
  </si>
  <si>
    <t xml:space="preserve">Likely</t>
  </si>
  <si>
    <t xml:space="preserve">Client C — redesign</t>
  </si>
  <si>
    <t xml:space="preserve">Workshop</t>
  </si>
  <si>
    <t xml:space="preserve">Possible</t>
  </si>
  <si>
    <t xml:space="preserve">Mark a payment Paid once it arrives, and add it to 'Cash in the account today' on Assumptions — paid items drop out of the forecast. If a payment is late, move its expected date by raising 'Usual delay'.</t>
  </si>
  <si>
    <t xml:space="preserve">Expenses</t>
  </si>
  <si>
    <t xml:space="preserve">Everything that leaves the account, including what you pay yourself.</t>
  </si>
  <si>
    <t xml:space="preserve">Grey columns are worked out for you: the next four due dates of each monthly expense.</t>
  </si>
  <si>
    <t xml:space="preserve">Expense</t>
  </si>
  <si>
    <t xml:space="preserve">Frequency</t>
  </si>
  <si>
    <t xml:space="preserve">Day of month (monthly)</t>
  </si>
  <si>
    <t xml:space="preserve">Date (one-off)</t>
  </si>
  <si>
    <t xml:space="preserve">Due month 1</t>
  </si>
  <si>
    <t xml:space="preserve">Due month 2</t>
  </si>
  <si>
    <t xml:space="preserve">Due month 3</t>
  </si>
  <si>
    <t xml:space="preserve">Due month 4</t>
  </si>
  <si>
    <t xml:space="preserve">Pay yourself (transfer to personal)</t>
  </si>
  <si>
    <t xml:space="preserve">Monthly</t>
  </si>
  <si>
    <t xml:space="preserve">Sample — replace with your own costs</t>
  </si>
  <si>
    <t xml:space="preserve">Software and tools</t>
  </si>
  <si>
    <t xml:space="preserve">Coworking desk</t>
  </si>
  <si>
    <t xml:space="preserve">Online ads</t>
  </si>
  <si>
    <t xml:space="preserve">Weekly</t>
  </si>
  <si>
    <t xml:space="preserve">Contractor — Client A build</t>
  </si>
  <si>
    <t xml:space="preserve">One-off</t>
  </si>
  <si>
    <t xml:space="preserve">Accountant (annual)</t>
  </si>
  <si>
    <t xml:space="preserve">13-Week Forecast</t>
  </si>
  <si>
    <t xml:space="preserve">Lean counts confirmed money only. Expected adds your share of likely and possible work. Plan around Lean.</t>
  </si>
  <si>
    <t xml:space="preserve">Minimum</t>
  </si>
  <si>
    <t xml:space="preserve">Week</t>
  </si>
  <si>
    <t xml:space="preserve">Starts</t>
  </si>
  <si>
    <t xml:space="preserve">Ends</t>
  </si>
  <si>
    <t xml:space="preserve">In — confirmed</t>
  </si>
  <si>
    <t xml:space="preserve">In — expected</t>
  </si>
  <si>
    <t xml:space="preserve">Out</t>
  </si>
  <si>
    <t xml:space="preserve">Tax set-aside (lean)</t>
  </si>
  <si>
    <t xml:space="preserve">Tax set-aside (expected)</t>
  </si>
  <si>
    <t xml:space="preserve">Balance — lean</t>
  </si>
  <si>
    <t xml:space="preserve">Balance — expected</t>
  </si>
  <si>
    <t xml:space="preserve">Flag</t>
  </si>
  <si>
    <t xml:space="preserve">Tax set-aside is reserved from money as it arrives, so it's subtracted here even though it's paid quarterly. Weekly expenses count once in every week.</t>
  </si>
  <si>
    <t xml:space="preserve">12-Month Forecast</t>
  </si>
  <si>
    <t xml:space="preserve">The same two views by month. The first month starts on the forecast start date.</t>
  </si>
  <si>
    <t xml:space="preserve">Month</t>
  </si>
  <si>
    <t xml:space="preserve">From</t>
  </si>
  <si>
    <t xml:space="preserve">To</t>
  </si>
  <si>
    <t xml:space="preserve">Tax (lean)</t>
  </si>
  <si>
    <t xml:space="preserve">Tax (expected)</t>
  </si>
  <si>
    <t xml:space="preserve">Beyond the pipeline you've entered, income falls to zero — that's the point: it shows how long your confirmed work carries you. Weekly costs are spread by the number of days in each month.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</si>
</sst>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\$#,##0;[RED]&quot;-$&quot;#,##0;\–"/>
    <numFmt numFmtId="166" formatCode="0"/>
    <numFmt numFmtId="167" formatCode="ddd\ mmm\ d"/>
    <numFmt numFmtId="168" formatCode="mmm\ d&quot;, &quot;yyyy"/>
    <numFmt numFmtId="169" formatCode="0%"/>
    <numFmt numFmtId="170" formatCode="\$#,##0;[RED]&quot;-$&quot;#,##0;&quot;&quot;"/>
    <numFmt numFmtId="171" formatCode="mmm\ yyyy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F2A44"/>
      <name val="Arial"/>
      <family val="0"/>
      <charset val="1"/>
    </font>
    <font>
      <i val="true"/>
      <sz val="10"/>
      <color rgb="FF6B7280"/>
      <name val="Arial"/>
      <family val="0"/>
      <charset val="1"/>
    </font>
    <font>
      <b val="true"/>
      <sz val="10"/>
      <color rgb="FF1F2A44"/>
      <name val="Arial"/>
      <family val="0"/>
      <charset val="1"/>
    </font>
    <font>
      <sz val="10"/>
      <color rgb="FF000000"/>
      <name val="Arial"/>
      <family val="0"/>
      <charset val="1"/>
    </font>
    <font>
      <sz val="10"/>
      <color rgb="FF0000FF"/>
      <name val="Arial"/>
      <family val="0"/>
      <charset val="1"/>
    </font>
    <font>
      <sz val="10"/>
      <color rgb="FF6B7280"/>
      <name val="Arial"/>
      <family val="0"/>
      <charset val="1"/>
    </font>
    <font>
      <i val="true"/>
      <sz val="9"/>
      <color rgb="FF6B7280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b val="true"/>
      <sz val="12"/>
      <color rgb="FF1F2A44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9"/>
      <color rgb="FF6B7280"/>
      <name val="Arial"/>
      <family val="0"/>
      <charset val="1"/>
    </font>
    <font>
      <sz val="8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7CC"/>
        <bgColor rgb="FFFDE2E1"/>
      </patternFill>
    </fill>
    <fill>
      <patternFill patternType="solid">
        <fgColor rgb="FF1F2A44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8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0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0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7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ont>
        <name val="Arial"/>
        <charset val="1"/>
        <family val="0"/>
        <b val="1"/>
        <color rgb="FFB91C1C"/>
        <sz val="10"/>
      </font>
      <fill>
        <patternFill>
          <bgColor rgb="FFFDE2E1"/>
        </patternFill>
      </fill>
    </dxf>
    <dxf>
      <font>
        <name val="Arial"/>
        <charset val="1"/>
        <family val="0"/>
        <color rgb="FFB91C1C"/>
        <sz val="10"/>
      </font>
      <fill>
        <patternFill>
          <bgColor rgb="FFFDE2E1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7CC"/>
      <rgbColor rgb="FFCCFFFF"/>
      <rgbColor rgb="FF660066"/>
      <rgbColor rgb="FFFF8080"/>
      <rgbColor rgb="FF0066CC"/>
      <rgbColor rgb="FFD1D5DB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DE2E1"/>
      <rgbColor rgb="FF3366FF"/>
      <rgbColor rgb="FF33CCCC"/>
      <rgbColor rgb="FF99CC00"/>
      <rgbColor rgb="FFFFCC00"/>
      <rgbColor rgb="FFFF9900"/>
      <rgbColor rgb="FFFF6600"/>
      <rgbColor rgb="FF6B7280"/>
      <rgbColor rgb="FF9CA3AF"/>
      <rgbColor rgb="FF003366"/>
      <rgbColor rgb="FF16A34A"/>
      <rgbColor rgb="FF003300"/>
      <rgbColor rgb="FF333300"/>
      <rgbColor rgb="FFB91C1C"/>
      <rgbColor rgb="FF993366"/>
      <rgbColor rgb="FF333399"/>
      <rgbColor rgb="FF1F2A4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F2A44"/>
    <pageSetUpPr fitToPage="true"/>
  </sheetPr>
  <dimension ref="A1:B1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95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30" hidden="false" customHeight="true" outlineLevel="0" collapsed="false">
      <c r="A4" s="3" t="s">
        <v>2</v>
      </c>
      <c r="B4" s="4" t="s">
        <v>3</v>
      </c>
    </row>
    <row r="5" customFormat="false" ht="30" hidden="false" customHeight="true" outlineLevel="0" collapsed="false">
      <c r="A5" s="3" t="s">
        <v>4</v>
      </c>
      <c r="B5" s="4" t="s">
        <v>5</v>
      </c>
    </row>
    <row r="6" customFormat="false" ht="30" hidden="false" customHeight="true" outlineLevel="0" collapsed="false">
      <c r="A6" s="3" t="s">
        <v>6</v>
      </c>
      <c r="B6" s="4" t="s">
        <v>7</v>
      </c>
    </row>
    <row r="7" customFormat="false" ht="30" hidden="false" customHeight="true" outlineLevel="0" collapsed="false">
      <c r="A7" s="3" t="s">
        <v>8</v>
      </c>
      <c r="B7" s="4" t="s">
        <v>9</v>
      </c>
    </row>
    <row r="8" customFormat="false" ht="30" hidden="false" customHeight="true" outlineLevel="0" collapsed="false">
      <c r="A8" s="3" t="s">
        <v>10</v>
      </c>
      <c r="B8" s="4" t="s">
        <v>11</v>
      </c>
    </row>
    <row r="9" customFormat="false" ht="30" hidden="false" customHeight="true" outlineLevel="0" collapsed="false">
      <c r="A9" s="3" t="s">
        <v>12</v>
      </c>
      <c r="B9" s="4" t="s">
        <v>13</v>
      </c>
    </row>
    <row r="10" customFormat="false" ht="30" hidden="false" customHeight="true" outlineLevel="0" collapsed="false">
      <c r="A10" s="3" t="s">
        <v>14</v>
      </c>
      <c r="B10" s="4" t="s">
        <v>15</v>
      </c>
    </row>
    <row r="12" customFormat="false" ht="15" hidden="false" customHeight="false" outlineLevel="0" collapsed="false">
      <c r="A12" s="5" t="s">
        <v>16</v>
      </c>
      <c r="B12" s="6" t="s">
        <v>17</v>
      </c>
    </row>
    <row r="14" customFormat="false" ht="30" hidden="false" customHeight="true" outlineLevel="0" collapsed="false">
      <c r="A14" s="3" t="s">
        <v>18</v>
      </c>
      <c r="B14" s="7" t="s">
        <v>19</v>
      </c>
    </row>
    <row r="15" customFormat="false" ht="30" hidden="false" customHeight="true" outlineLevel="0" collapsed="false">
      <c r="A15" s="3" t="s">
        <v>20</v>
      </c>
      <c r="B15" s="7" t="s">
        <v>21</v>
      </c>
    </row>
    <row r="16" customFormat="false" ht="30" hidden="false" customHeight="true" outlineLevel="0" collapsed="false">
      <c r="A16" s="3" t="s">
        <v>22</v>
      </c>
      <c r="B16" s="7" t="s">
        <v>23</v>
      </c>
    </row>
    <row r="17" customFormat="false" ht="30" hidden="false" customHeight="true" outlineLevel="0" collapsed="false">
      <c r="A17" s="3" t="s">
        <v>24</v>
      </c>
      <c r="B17" s="7" t="s">
        <v>25</v>
      </c>
    </row>
    <row r="19" customFormat="false" ht="22.35" hidden="false" customHeight="false" outlineLevel="0" collapsed="false">
      <c r="A19" s="7" t="s">
        <v>26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6A34A"/>
    <pageSetUpPr fitToPage="true"/>
  </sheetPr>
  <dimension ref="A1:C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0"/>
    <col collapsed="false" customWidth="true" hidden="false" outlineLevel="0" max="2" min="2" style="0" width="20"/>
    <col collapsed="false" customWidth="true" hidden="false" outlineLevel="0" max="3" min="3" style="0" width="40"/>
  </cols>
  <sheetData>
    <row r="1" customFormat="false" ht="19.7" hidden="false" customHeight="false" outlineLevel="0" collapsed="false">
      <c r="A1" s="1" t="s">
        <v>27</v>
      </c>
    </row>
    <row r="2" customFormat="false" ht="15" hidden="false" customHeight="false" outlineLevel="0" collapsed="false">
      <c r="A2" s="2" t="s">
        <v>28</v>
      </c>
    </row>
    <row r="4" customFormat="false" ht="15" hidden="false" customHeight="false" outlineLevel="0" collapsed="false">
      <c r="A4" s="8" t="s">
        <v>29</v>
      </c>
      <c r="B4" s="9" t="n">
        <f aca="false">Assumptions!$B$5</f>
        <v>6000</v>
      </c>
    </row>
    <row r="5" customFormat="false" ht="15" hidden="false" customHeight="false" outlineLevel="0" collapsed="false">
      <c r="A5" s="8" t="s">
        <v>30</v>
      </c>
      <c r="B5" s="9" t="n">
        <f aca="false">Assumptions!$B$6</f>
        <v>2000</v>
      </c>
    </row>
    <row r="6" customFormat="false" ht="15" hidden="false" customHeight="false" outlineLevel="0" collapsed="false">
      <c r="A6" s="8" t="s">
        <v>31</v>
      </c>
      <c r="B6" s="10" t="n">
        <f aca="false">IF(COUNT('13-Week Forecast'!L5:L17)=0,"None in 13 weeks",MIN('13-Week Forecast'!L5:L17))</f>
        <v>7</v>
      </c>
    </row>
    <row r="7" customFormat="false" ht="15" hidden="false" customHeight="false" outlineLevel="0" collapsed="false">
      <c r="A7" s="8" t="s">
        <v>32</v>
      </c>
      <c r="B7" s="11" t="n">
        <f aca="false">IF(ISNUMBER(B6),INDEX('13-Week Forecast'!B5:B17,B6),"")</f>
        <v>46321</v>
      </c>
    </row>
    <row r="8" customFormat="false" ht="15" hidden="false" customHeight="false" outlineLevel="0" collapsed="false">
      <c r="A8" s="8" t="s">
        <v>33</v>
      </c>
      <c r="B8" s="12" t="n">
        <f aca="false">IF(ISNUMBER(B6),B6-1,"13+")</f>
        <v>6</v>
      </c>
    </row>
    <row r="9" customFormat="false" ht="15" hidden="false" customHeight="false" outlineLevel="0" collapsed="false">
      <c r="A9" s="8" t="s">
        <v>34</v>
      </c>
      <c r="B9" s="13" t="n">
        <f aca="false">MIN('13-Week Forecast'!I5:I17)</f>
        <v>-935</v>
      </c>
    </row>
    <row r="10" customFormat="false" ht="15" hidden="false" customHeight="false" outlineLevel="0" collapsed="false">
      <c r="A10" s="8" t="s">
        <v>35</v>
      </c>
      <c r="B10" s="11" t="n">
        <f aca="false">INDEX('13-Week Forecast'!B5:B17,MATCH(MIN('13-Week Forecast'!I5:I17),'13-Week Forecast'!I5:I17,0))</f>
        <v>46363</v>
      </c>
    </row>
    <row r="11" customFormat="false" ht="15" hidden="false" customHeight="false" outlineLevel="0" collapsed="false">
      <c r="A11" s="8" t="s">
        <v>36</v>
      </c>
      <c r="B11" s="9" t="n">
        <f aca="false">SUM('13-Week Forecast'!D5:D17)</f>
        <v>8400</v>
      </c>
    </row>
    <row r="12" customFormat="false" ht="15" hidden="false" customHeight="false" outlineLevel="0" collapsed="false">
      <c r="A12" s="8" t="s">
        <v>37</v>
      </c>
      <c r="B12" s="9" t="n">
        <f aca="false">SUM('13-Week Forecast'!E5:E17)</f>
        <v>11750</v>
      </c>
    </row>
    <row r="13" customFormat="false" ht="15" hidden="false" customHeight="false" outlineLevel="0" collapsed="false">
      <c r="A13" s="8" t="s">
        <v>38</v>
      </c>
      <c r="B13" s="9" t="n">
        <f aca="false">SUM('13-Week Forecast'!F5:F17)</f>
        <v>13235</v>
      </c>
    </row>
    <row r="14" customFormat="false" ht="15" hidden="false" customHeight="false" outlineLevel="0" collapsed="false">
      <c r="A14" s="8" t="s">
        <v>39</v>
      </c>
      <c r="B14" s="9" t="n">
        <f aca="true">SUMIFS(Pipeline!$B$4:$B$103,Pipeline!$C$4:$C$103,"Confirmed",Pipeline!$G$4:$G$103,"&lt;"&amp;TODAY(),Pipeline!$J$4:$J$103,"&lt;&gt;Yes")</f>
        <v>0</v>
      </c>
    </row>
    <row r="17" customFormat="false" ht="36" hidden="false" customHeight="true" outlineLevel="0" collapsed="false">
      <c r="A17" s="14" t="str">
        <f aca="false">IF(B14&gt;0,"Chase "&amp;TEXT(B14,"$#,##0")&amp;" in confirmed invoices that are already past due — the fastest money you can get. ","")&amp;IF(ISNUMBER(B6),"On confirmed work alone, cash drops below your minimum in week "&amp;B6&amp;". Fill the pipeline or plan to trim costs before then.","On confirmed work alone, you stay above your minimum for the next 13 weeks.")</f>
        <v>On confirmed work alone, cash drops below your minimum in week 7. Fill the pipeline or plan to trim costs before then.</v>
      </c>
      <c r="B17" s="14"/>
      <c r="C17" s="14"/>
    </row>
    <row r="18" customFormat="false" ht="15" hidden="false" customHeight="false" outlineLevel="0" collapsed="false">
      <c r="A18" s="14"/>
      <c r="B18" s="14"/>
      <c r="C18" s="14"/>
    </row>
  </sheetData>
  <mergeCells count="1">
    <mergeCell ref="A17:C1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CA3AF"/>
    <pageSetUpPr fitToPage="true"/>
  </sheetPr>
  <dimension ref="A1:C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16"/>
    <col collapsed="false" customWidth="true" hidden="false" outlineLevel="0" max="3" min="3" style="0" width="80"/>
  </cols>
  <sheetData>
    <row r="1" customFormat="false" ht="19.7" hidden="false" customHeight="false" outlineLevel="0" collapsed="false">
      <c r="A1" s="1" t="s">
        <v>40</v>
      </c>
    </row>
    <row r="2" customFormat="false" ht="15" hidden="false" customHeight="false" outlineLevel="0" collapsed="false">
      <c r="A2" s="2" t="s">
        <v>41</v>
      </c>
    </row>
    <row r="4" customFormat="false" ht="15" hidden="false" customHeight="false" outlineLevel="0" collapsed="false">
      <c r="A4" s="8" t="s">
        <v>42</v>
      </c>
      <c r="B4" s="15" t="n">
        <f aca="true">TODAY()-WEEKDAY(TODAY(),3)</f>
        <v>46279</v>
      </c>
      <c r="C4" s="7" t="s">
        <v>43</v>
      </c>
    </row>
    <row r="5" customFormat="false" ht="15" hidden="false" customHeight="false" outlineLevel="0" collapsed="false">
      <c r="A5" s="8" t="s">
        <v>29</v>
      </c>
      <c r="B5" s="16" t="n">
        <v>6000</v>
      </c>
      <c r="C5" s="7"/>
    </row>
    <row r="6" customFormat="false" ht="15" hidden="false" customHeight="false" outlineLevel="0" collapsed="false">
      <c r="A6" s="8" t="s">
        <v>30</v>
      </c>
      <c r="B6" s="16" t="n">
        <v>2000</v>
      </c>
      <c r="C6" s="7" t="s">
        <v>44</v>
      </c>
    </row>
    <row r="7" customFormat="false" ht="15" hidden="false" customHeight="false" outlineLevel="0" collapsed="false">
      <c r="A7" s="8" t="s">
        <v>45</v>
      </c>
      <c r="B7" s="17" t="n">
        <v>0.25</v>
      </c>
      <c r="C7" s="7" t="s">
        <v>46</v>
      </c>
    </row>
    <row r="8" customFormat="false" ht="15" hidden="false" customHeight="false" outlineLevel="0" collapsed="false">
      <c r="A8" s="8" t="s">
        <v>47</v>
      </c>
      <c r="B8" s="17" t="n">
        <v>0.5</v>
      </c>
      <c r="C8" s="7" t="s">
        <v>48</v>
      </c>
    </row>
    <row r="9" customFormat="false" ht="15" hidden="false" customHeight="false" outlineLevel="0" collapsed="false">
      <c r="A9" s="8" t="s">
        <v>49</v>
      </c>
      <c r="B9" s="17" t="n">
        <v>0</v>
      </c>
      <c r="C9" s="7" t="s">
        <v>50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CA3AF"/>
    <pageSetUpPr fitToPage="true"/>
  </sheetPr>
  <dimension ref="A1:K10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0"/>
    <col collapsed="false" customWidth="true" hidden="false" outlineLevel="0" max="3" min="2" style="0" width="12"/>
    <col collapsed="false" customWidth="true" hidden="false" outlineLevel="0" max="4" min="4" style="0" width="13"/>
    <col collapsed="false" customWidth="true" hidden="false" outlineLevel="0" max="5" min="5" style="0" width="10"/>
    <col collapsed="false" customWidth="true" hidden="false" outlineLevel="0" max="6" min="6" style="0" width="11"/>
    <col collapsed="false" customWidth="true" hidden="false" outlineLevel="0" max="7" min="7" style="0" width="14"/>
    <col collapsed="false" customWidth="true" hidden="false" outlineLevel="0" max="8" min="8" style="0" width="10"/>
    <col collapsed="false" customWidth="true" hidden="false" outlineLevel="0" max="9" min="9" style="0" width="13"/>
    <col collapsed="false" customWidth="true" hidden="false" outlineLevel="0" max="10" min="10" style="0" width="8"/>
    <col collapsed="false" customWidth="true" hidden="false" outlineLevel="0" max="11" min="11" style="0" width="34"/>
  </cols>
  <sheetData>
    <row r="1" customFormat="false" ht="19.7" hidden="false" customHeight="false" outlineLevel="0" collapsed="false">
      <c r="A1" s="1" t="s">
        <v>51</v>
      </c>
    </row>
    <row r="2" customFormat="false" ht="15" hidden="false" customHeight="false" outlineLevel="0" collapsed="false">
      <c r="A2" s="2" t="s">
        <v>52</v>
      </c>
    </row>
    <row r="3" customFormat="false" ht="23.85" hidden="false" customHeight="false" outlineLevel="0" collapsed="false">
      <c r="A3" s="18" t="s">
        <v>53</v>
      </c>
      <c r="B3" s="18" t="s">
        <v>54</v>
      </c>
      <c r="C3" s="18" t="s">
        <v>55</v>
      </c>
      <c r="D3" s="18" t="s">
        <v>56</v>
      </c>
      <c r="E3" s="18" t="s">
        <v>57</v>
      </c>
      <c r="F3" s="18" t="s">
        <v>58</v>
      </c>
      <c r="G3" s="18" t="s">
        <v>59</v>
      </c>
      <c r="H3" s="18" t="s">
        <v>60</v>
      </c>
      <c r="I3" s="18" t="s">
        <v>61</v>
      </c>
      <c r="J3" s="18" t="s">
        <v>62</v>
      </c>
      <c r="K3" s="18" t="s">
        <v>63</v>
      </c>
    </row>
    <row r="4" customFormat="false" ht="15" hidden="false" customHeight="false" outlineLevel="0" collapsed="false">
      <c r="A4" s="5" t="s">
        <v>64</v>
      </c>
      <c r="B4" s="19" t="n">
        <v>3000</v>
      </c>
      <c r="C4" s="5" t="s">
        <v>65</v>
      </c>
      <c r="D4" s="15" t="n">
        <f aca="false">Assumptions!$B$4-10</f>
        <v>46269</v>
      </c>
      <c r="E4" s="20" t="n">
        <v>30</v>
      </c>
      <c r="F4" s="20" t="n">
        <v>7</v>
      </c>
      <c r="G4" s="11" t="n">
        <f aca="false">IF(OR(B4="",D4=""),"",D4+N(E4)+N(F4))</f>
        <v>46306</v>
      </c>
      <c r="H4" s="21" t="n">
        <f aca="false">IF(B4="","",IF(C4="Confirmed",1,IF(C4="Likely",Assumptions!$B$8,IF(C4="Possible",Assumptions!$B$9,0))))</f>
        <v>1</v>
      </c>
      <c r="I4" s="22" t="n">
        <f aca="false">IF(B4="","",B4*H4)</f>
        <v>3000</v>
      </c>
      <c r="J4" s="5"/>
      <c r="K4" s="5" t="s">
        <v>66</v>
      </c>
    </row>
    <row r="5" customFormat="false" ht="15" hidden="false" customHeight="false" outlineLevel="0" collapsed="false">
      <c r="A5" s="5" t="s">
        <v>67</v>
      </c>
      <c r="B5" s="19" t="n">
        <v>1800</v>
      </c>
      <c r="C5" s="5" t="s">
        <v>65</v>
      </c>
      <c r="D5" s="15" t="n">
        <f aca="false">Assumptions!$B$4+3</f>
        <v>46282</v>
      </c>
      <c r="E5" s="20" t="n">
        <v>14</v>
      </c>
      <c r="F5" s="20" t="n">
        <v>0</v>
      </c>
      <c r="G5" s="11" t="n">
        <f aca="false">IF(OR(B5="",D5=""),"",D5+N(E5)+N(F5))</f>
        <v>46296</v>
      </c>
      <c r="H5" s="21" t="n">
        <f aca="false">IF(B5="","",IF(C5="Confirmed",1,IF(C5="Likely",Assumptions!$B$8,IF(C5="Possible",Assumptions!$B$9,0))))</f>
        <v>1</v>
      </c>
      <c r="I5" s="22" t="n">
        <f aca="false">IF(B5="","",B5*H5)</f>
        <v>1800</v>
      </c>
      <c r="J5" s="5"/>
      <c r="K5" s="5"/>
    </row>
    <row r="6" customFormat="false" ht="15" hidden="false" customHeight="false" outlineLevel="0" collapsed="false">
      <c r="A6" s="5" t="s">
        <v>68</v>
      </c>
      <c r="B6" s="19" t="n">
        <v>1800</v>
      </c>
      <c r="C6" s="5" t="s">
        <v>65</v>
      </c>
      <c r="D6" s="15" t="n">
        <f aca="false">Assumptions!$B$4+33</f>
        <v>46312</v>
      </c>
      <c r="E6" s="20" t="n">
        <v>14</v>
      </c>
      <c r="F6" s="20" t="n">
        <v>0</v>
      </c>
      <c r="G6" s="11" t="n">
        <f aca="false">IF(OR(B6="",D6=""),"",D6+N(E6)+N(F6))</f>
        <v>46326</v>
      </c>
      <c r="H6" s="21" t="n">
        <f aca="false">IF(B6="","",IF(C6="Confirmed",1,IF(C6="Likely",Assumptions!$B$8,IF(C6="Possible",Assumptions!$B$9,0))))</f>
        <v>1</v>
      </c>
      <c r="I6" s="22" t="n">
        <f aca="false">IF(B6="","",B6*H6)</f>
        <v>1800</v>
      </c>
      <c r="J6" s="5"/>
      <c r="K6" s="5"/>
    </row>
    <row r="7" customFormat="false" ht="15" hidden="false" customHeight="false" outlineLevel="0" collapsed="false">
      <c r="A7" s="5" t="s">
        <v>69</v>
      </c>
      <c r="B7" s="19" t="n">
        <v>1800</v>
      </c>
      <c r="C7" s="5" t="s">
        <v>65</v>
      </c>
      <c r="D7" s="15" t="n">
        <f aca="false">Assumptions!$B$4+63</f>
        <v>46342</v>
      </c>
      <c r="E7" s="20" t="n">
        <v>14</v>
      </c>
      <c r="F7" s="20" t="n">
        <v>0</v>
      </c>
      <c r="G7" s="11" t="n">
        <f aca="false">IF(OR(B7="",D7=""),"",D7+N(E7)+N(F7))</f>
        <v>46356</v>
      </c>
      <c r="H7" s="21" t="n">
        <f aca="false">IF(B7="","",IF(C7="Confirmed",1,IF(C7="Likely",Assumptions!$B$8,IF(C7="Possible",Assumptions!$B$9,0))))</f>
        <v>1</v>
      </c>
      <c r="I7" s="22" t="n">
        <f aca="false">IF(B7="","",B7*H7)</f>
        <v>1800</v>
      </c>
      <c r="J7" s="5"/>
      <c r="K7" s="5"/>
    </row>
    <row r="8" customFormat="false" ht="15" hidden="false" customHeight="false" outlineLevel="0" collapsed="false">
      <c r="A8" s="5" t="s">
        <v>70</v>
      </c>
      <c r="B8" s="19" t="n">
        <v>2200</v>
      </c>
      <c r="C8" s="5" t="s">
        <v>71</v>
      </c>
      <c r="D8" s="15" t="n">
        <f aca="false">Assumptions!$B$4+10</f>
        <v>46289</v>
      </c>
      <c r="E8" s="20" t="n">
        <v>30</v>
      </c>
      <c r="F8" s="20" t="n">
        <v>7</v>
      </c>
      <c r="G8" s="11" t="n">
        <f aca="false">IF(OR(B8="",D8=""),"",D8+N(E8)+N(F8))</f>
        <v>46326</v>
      </c>
      <c r="H8" s="21" t="n">
        <f aca="false">IF(B8="","",IF(C8="Confirmed",1,IF(C8="Likely",Assumptions!$B$8,IF(C8="Possible",Assumptions!$B$9,0))))</f>
        <v>0.5</v>
      </c>
      <c r="I8" s="22" t="n">
        <f aca="false">IF(B8="","",B8*H8)</f>
        <v>1100</v>
      </c>
      <c r="J8" s="5"/>
      <c r="K8" s="5"/>
    </row>
    <row r="9" customFormat="false" ht="15" hidden="false" customHeight="false" outlineLevel="0" collapsed="false">
      <c r="A9" s="5" t="s">
        <v>72</v>
      </c>
      <c r="B9" s="19" t="n">
        <v>4500</v>
      </c>
      <c r="C9" s="5" t="s">
        <v>71</v>
      </c>
      <c r="D9" s="15" t="n">
        <f aca="false">Assumptions!$B$4+35</f>
        <v>46314</v>
      </c>
      <c r="E9" s="20" t="n">
        <v>30</v>
      </c>
      <c r="F9" s="20" t="n">
        <v>10</v>
      </c>
      <c r="G9" s="11" t="n">
        <f aca="false">IF(OR(B9="",D9=""),"",D9+N(E9)+N(F9))</f>
        <v>46354</v>
      </c>
      <c r="H9" s="21" t="n">
        <f aca="false">IF(B9="","",IF(C9="Confirmed",1,IF(C9="Likely",Assumptions!$B$8,IF(C9="Possible",Assumptions!$B$9,0))))</f>
        <v>0.5</v>
      </c>
      <c r="I9" s="22" t="n">
        <f aca="false">IF(B9="","",B9*H9)</f>
        <v>2250</v>
      </c>
      <c r="J9" s="5"/>
      <c r="K9" s="5"/>
    </row>
    <row r="10" customFormat="false" ht="15" hidden="false" customHeight="false" outlineLevel="0" collapsed="false">
      <c r="A10" s="5" t="s">
        <v>73</v>
      </c>
      <c r="B10" s="19" t="n">
        <v>1200</v>
      </c>
      <c r="C10" s="5" t="s">
        <v>74</v>
      </c>
      <c r="D10" s="15" t="n">
        <f aca="false">Assumptions!$B$4+20</f>
        <v>46299</v>
      </c>
      <c r="E10" s="20" t="n">
        <v>15</v>
      </c>
      <c r="F10" s="20" t="n">
        <v>0</v>
      </c>
      <c r="G10" s="11" t="n">
        <f aca="false">IF(OR(B10="",D10=""),"",D10+N(E10)+N(F10))</f>
        <v>46314</v>
      </c>
      <c r="H10" s="21" t="n">
        <f aca="false">IF(B10="","",IF(C10="Confirmed",1,IF(C10="Likely",Assumptions!$B$8,IF(C10="Possible",Assumptions!$B$9,0))))</f>
        <v>0</v>
      </c>
      <c r="I10" s="22" t="n">
        <f aca="false">IF(B10="","",B10*H10)</f>
        <v>0</v>
      </c>
      <c r="J10" s="5"/>
      <c r="K10" s="5"/>
    </row>
    <row r="11" customFormat="false" ht="15" hidden="false" customHeight="false" outlineLevel="0" collapsed="false">
      <c r="A11" s="5"/>
      <c r="B11" s="19"/>
      <c r="C11" s="5"/>
      <c r="D11" s="15"/>
      <c r="E11" s="20"/>
      <c r="F11" s="20"/>
      <c r="G11" s="11" t="str">
        <f aca="false">IF(OR(B11="",D11=""),"",D11+N(E11)+N(F11))</f>
        <v/>
      </c>
      <c r="H11" s="21" t="str">
        <f aca="false">IF(B11="","",IF(C11="Confirmed",1,IF(C11="Likely",Assumptions!$B$8,IF(C11="Possible",Assumptions!$B$9,0))))</f>
        <v/>
      </c>
      <c r="I11" s="22" t="str">
        <f aca="false">IF(B11="","",B11*H11)</f>
        <v/>
      </c>
      <c r="J11" s="5"/>
      <c r="K11" s="5"/>
    </row>
    <row r="12" customFormat="false" ht="15" hidden="false" customHeight="false" outlineLevel="0" collapsed="false">
      <c r="A12" s="5"/>
      <c r="B12" s="19"/>
      <c r="C12" s="5"/>
      <c r="D12" s="15"/>
      <c r="E12" s="20"/>
      <c r="F12" s="20"/>
      <c r="G12" s="11" t="str">
        <f aca="false">IF(OR(B12="",D12=""),"",D12+N(E12)+N(F12))</f>
        <v/>
      </c>
      <c r="H12" s="21" t="str">
        <f aca="false">IF(B12="","",IF(C12="Confirmed",1,IF(C12="Likely",Assumptions!$B$8,IF(C12="Possible",Assumptions!$B$9,0))))</f>
        <v/>
      </c>
      <c r="I12" s="22" t="str">
        <f aca="false">IF(B12="","",B12*H12)</f>
        <v/>
      </c>
      <c r="J12" s="5"/>
      <c r="K12" s="5"/>
    </row>
    <row r="13" customFormat="false" ht="15" hidden="false" customHeight="false" outlineLevel="0" collapsed="false">
      <c r="A13" s="5"/>
      <c r="B13" s="19"/>
      <c r="C13" s="5"/>
      <c r="D13" s="15"/>
      <c r="E13" s="20"/>
      <c r="F13" s="20"/>
      <c r="G13" s="11" t="str">
        <f aca="false">IF(OR(B13="",D13=""),"",D13+N(E13)+N(F13))</f>
        <v/>
      </c>
      <c r="H13" s="21" t="str">
        <f aca="false">IF(B13="","",IF(C13="Confirmed",1,IF(C13="Likely",Assumptions!$B$8,IF(C13="Possible",Assumptions!$B$9,0))))</f>
        <v/>
      </c>
      <c r="I13" s="22" t="str">
        <f aca="false">IF(B13="","",B13*H13)</f>
        <v/>
      </c>
      <c r="J13" s="5"/>
      <c r="K13" s="5"/>
    </row>
    <row r="14" customFormat="false" ht="15" hidden="false" customHeight="false" outlineLevel="0" collapsed="false">
      <c r="A14" s="5"/>
      <c r="B14" s="19"/>
      <c r="C14" s="5"/>
      <c r="D14" s="15"/>
      <c r="E14" s="20"/>
      <c r="F14" s="20"/>
      <c r="G14" s="11" t="str">
        <f aca="false">IF(OR(B14="",D14=""),"",D14+N(E14)+N(F14))</f>
        <v/>
      </c>
      <c r="H14" s="21" t="str">
        <f aca="false">IF(B14="","",IF(C14="Confirmed",1,IF(C14="Likely",Assumptions!$B$8,IF(C14="Possible",Assumptions!$B$9,0))))</f>
        <v/>
      </c>
      <c r="I14" s="22" t="str">
        <f aca="false">IF(B14="","",B14*H14)</f>
        <v/>
      </c>
      <c r="J14" s="5"/>
      <c r="K14" s="5"/>
    </row>
    <row r="15" customFormat="false" ht="15" hidden="false" customHeight="false" outlineLevel="0" collapsed="false">
      <c r="A15" s="5"/>
      <c r="B15" s="19"/>
      <c r="C15" s="5"/>
      <c r="D15" s="15"/>
      <c r="E15" s="20"/>
      <c r="F15" s="20"/>
      <c r="G15" s="11" t="str">
        <f aca="false">IF(OR(B15="",D15=""),"",D15+N(E15)+N(F15))</f>
        <v/>
      </c>
      <c r="H15" s="21" t="str">
        <f aca="false">IF(B15="","",IF(C15="Confirmed",1,IF(C15="Likely",Assumptions!$B$8,IF(C15="Possible",Assumptions!$B$9,0))))</f>
        <v/>
      </c>
      <c r="I15" s="22" t="str">
        <f aca="false">IF(B15="","",B15*H15)</f>
        <v/>
      </c>
      <c r="J15" s="5"/>
      <c r="K15" s="5"/>
    </row>
    <row r="16" customFormat="false" ht="15" hidden="false" customHeight="false" outlineLevel="0" collapsed="false">
      <c r="A16" s="5"/>
      <c r="B16" s="19"/>
      <c r="C16" s="5"/>
      <c r="D16" s="15"/>
      <c r="E16" s="20"/>
      <c r="F16" s="20"/>
      <c r="G16" s="11" t="str">
        <f aca="false">IF(OR(B16="",D16=""),"",D16+N(E16)+N(F16))</f>
        <v/>
      </c>
      <c r="H16" s="21" t="str">
        <f aca="false">IF(B16="","",IF(C16="Confirmed",1,IF(C16="Likely",Assumptions!$B$8,IF(C16="Possible",Assumptions!$B$9,0))))</f>
        <v/>
      </c>
      <c r="I16" s="22" t="str">
        <f aca="false">IF(B16="","",B16*H16)</f>
        <v/>
      </c>
      <c r="J16" s="5"/>
      <c r="K16" s="5"/>
    </row>
    <row r="17" customFormat="false" ht="15" hidden="false" customHeight="false" outlineLevel="0" collapsed="false">
      <c r="A17" s="5"/>
      <c r="B17" s="19"/>
      <c r="C17" s="5"/>
      <c r="D17" s="15"/>
      <c r="E17" s="20"/>
      <c r="F17" s="20"/>
      <c r="G17" s="11" t="str">
        <f aca="false">IF(OR(B17="",D17=""),"",D17+N(E17)+N(F17))</f>
        <v/>
      </c>
      <c r="H17" s="21" t="str">
        <f aca="false">IF(B17="","",IF(C17="Confirmed",1,IF(C17="Likely",Assumptions!$B$8,IF(C17="Possible",Assumptions!$B$9,0))))</f>
        <v/>
      </c>
      <c r="I17" s="22" t="str">
        <f aca="false">IF(B17="","",B17*H17)</f>
        <v/>
      </c>
      <c r="J17" s="5"/>
      <c r="K17" s="5"/>
    </row>
    <row r="18" customFormat="false" ht="15" hidden="false" customHeight="false" outlineLevel="0" collapsed="false">
      <c r="A18" s="5"/>
      <c r="B18" s="19"/>
      <c r="C18" s="5"/>
      <c r="D18" s="15"/>
      <c r="E18" s="20"/>
      <c r="F18" s="20"/>
      <c r="G18" s="11" t="str">
        <f aca="false">IF(OR(B18="",D18=""),"",D18+N(E18)+N(F18))</f>
        <v/>
      </c>
      <c r="H18" s="21" t="str">
        <f aca="false">IF(B18="","",IF(C18="Confirmed",1,IF(C18="Likely",Assumptions!$B$8,IF(C18="Possible",Assumptions!$B$9,0))))</f>
        <v/>
      </c>
      <c r="I18" s="22" t="str">
        <f aca="false">IF(B18="","",B18*H18)</f>
        <v/>
      </c>
      <c r="J18" s="5"/>
      <c r="K18" s="5"/>
    </row>
    <row r="19" customFormat="false" ht="15" hidden="false" customHeight="false" outlineLevel="0" collapsed="false">
      <c r="A19" s="5"/>
      <c r="B19" s="19"/>
      <c r="C19" s="5"/>
      <c r="D19" s="15"/>
      <c r="E19" s="20"/>
      <c r="F19" s="20"/>
      <c r="G19" s="11" t="str">
        <f aca="false">IF(OR(B19="",D19=""),"",D19+N(E19)+N(F19))</f>
        <v/>
      </c>
      <c r="H19" s="21" t="str">
        <f aca="false">IF(B19="","",IF(C19="Confirmed",1,IF(C19="Likely",Assumptions!$B$8,IF(C19="Possible",Assumptions!$B$9,0))))</f>
        <v/>
      </c>
      <c r="I19" s="22" t="str">
        <f aca="false">IF(B19="","",B19*H19)</f>
        <v/>
      </c>
      <c r="J19" s="5"/>
      <c r="K19" s="5"/>
    </row>
    <row r="20" customFormat="false" ht="15" hidden="false" customHeight="false" outlineLevel="0" collapsed="false">
      <c r="A20" s="5"/>
      <c r="B20" s="19"/>
      <c r="C20" s="5"/>
      <c r="D20" s="15"/>
      <c r="E20" s="20"/>
      <c r="F20" s="20"/>
      <c r="G20" s="11" t="str">
        <f aca="false">IF(OR(B20="",D20=""),"",D20+N(E20)+N(F20))</f>
        <v/>
      </c>
      <c r="H20" s="21" t="str">
        <f aca="false">IF(B20="","",IF(C20="Confirmed",1,IF(C20="Likely",Assumptions!$B$8,IF(C20="Possible",Assumptions!$B$9,0))))</f>
        <v/>
      </c>
      <c r="I20" s="22" t="str">
        <f aca="false">IF(B20="","",B20*H20)</f>
        <v/>
      </c>
      <c r="J20" s="5"/>
      <c r="K20" s="5"/>
    </row>
    <row r="21" customFormat="false" ht="15" hidden="false" customHeight="false" outlineLevel="0" collapsed="false">
      <c r="A21" s="5"/>
      <c r="B21" s="19"/>
      <c r="C21" s="5"/>
      <c r="D21" s="15"/>
      <c r="E21" s="20"/>
      <c r="F21" s="20"/>
      <c r="G21" s="11" t="str">
        <f aca="false">IF(OR(B21="",D21=""),"",D21+N(E21)+N(F21))</f>
        <v/>
      </c>
      <c r="H21" s="21" t="str">
        <f aca="false">IF(B21="","",IF(C21="Confirmed",1,IF(C21="Likely",Assumptions!$B$8,IF(C21="Possible",Assumptions!$B$9,0))))</f>
        <v/>
      </c>
      <c r="I21" s="22" t="str">
        <f aca="false">IF(B21="","",B21*H21)</f>
        <v/>
      </c>
      <c r="J21" s="5"/>
      <c r="K21" s="5"/>
    </row>
    <row r="22" customFormat="false" ht="15" hidden="false" customHeight="false" outlineLevel="0" collapsed="false">
      <c r="A22" s="5"/>
      <c r="B22" s="19"/>
      <c r="C22" s="5"/>
      <c r="D22" s="15"/>
      <c r="E22" s="20"/>
      <c r="F22" s="20"/>
      <c r="G22" s="11" t="str">
        <f aca="false">IF(OR(B22="",D22=""),"",D22+N(E22)+N(F22))</f>
        <v/>
      </c>
      <c r="H22" s="21" t="str">
        <f aca="false">IF(B22="","",IF(C22="Confirmed",1,IF(C22="Likely",Assumptions!$B$8,IF(C22="Possible",Assumptions!$B$9,0))))</f>
        <v/>
      </c>
      <c r="I22" s="22" t="str">
        <f aca="false">IF(B22="","",B22*H22)</f>
        <v/>
      </c>
      <c r="J22" s="5"/>
      <c r="K22" s="5"/>
    </row>
    <row r="23" customFormat="false" ht="15" hidden="false" customHeight="false" outlineLevel="0" collapsed="false">
      <c r="A23" s="5"/>
      <c r="B23" s="19"/>
      <c r="C23" s="5"/>
      <c r="D23" s="15"/>
      <c r="E23" s="20"/>
      <c r="F23" s="20"/>
      <c r="G23" s="11" t="str">
        <f aca="false">IF(OR(B23="",D23=""),"",D23+N(E23)+N(F23))</f>
        <v/>
      </c>
      <c r="H23" s="21" t="str">
        <f aca="false">IF(B23="","",IF(C23="Confirmed",1,IF(C23="Likely",Assumptions!$B$8,IF(C23="Possible",Assumptions!$B$9,0))))</f>
        <v/>
      </c>
      <c r="I23" s="22" t="str">
        <f aca="false">IF(B23="","",B23*H23)</f>
        <v/>
      </c>
      <c r="J23" s="5"/>
      <c r="K23" s="5"/>
    </row>
    <row r="24" customFormat="false" ht="15" hidden="false" customHeight="false" outlineLevel="0" collapsed="false">
      <c r="A24" s="5"/>
      <c r="B24" s="19"/>
      <c r="C24" s="5"/>
      <c r="D24" s="15"/>
      <c r="E24" s="20"/>
      <c r="F24" s="20"/>
      <c r="G24" s="11" t="str">
        <f aca="false">IF(OR(B24="",D24=""),"",D24+N(E24)+N(F24))</f>
        <v/>
      </c>
      <c r="H24" s="21" t="str">
        <f aca="false">IF(B24="","",IF(C24="Confirmed",1,IF(C24="Likely",Assumptions!$B$8,IF(C24="Possible",Assumptions!$B$9,0))))</f>
        <v/>
      </c>
      <c r="I24" s="22" t="str">
        <f aca="false">IF(B24="","",B24*H24)</f>
        <v/>
      </c>
      <c r="J24" s="5"/>
      <c r="K24" s="5"/>
    </row>
    <row r="25" customFormat="false" ht="15" hidden="false" customHeight="false" outlineLevel="0" collapsed="false">
      <c r="A25" s="5"/>
      <c r="B25" s="19"/>
      <c r="C25" s="5"/>
      <c r="D25" s="15"/>
      <c r="E25" s="20"/>
      <c r="F25" s="20"/>
      <c r="G25" s="11" t="str">
        <f aca="false">IF(OR(B25="",D25=""),"",D25+N(E25)+N(F25))</f>
        <v/>
      </c>
      <c r="H25" s="21" t="str">
        <f aca="false">IF(B25="","",IF(C25="Confirmed",1,IF(C25="Likely",Assumptions!$B$8,IF(C25="Possible",Assumptions!$B$9,0))))</f>
        <v/>
      </c>
      <c r="I25" s="22" t="str">
        <f aca="false">IF(B25="","",B25*H25)</f>
        <v/>
      </c>
      <c r="J25" s="5"/>
      <c r="K25" s="5"/>
    </row>
    <row r="26" customFormat="false" ht="15" hidden="false" customHeight="false" outlineLevel="0" collapsed="false">
      <c r="A26" s="5"/>
      <c r="B26" s="19"/>
      <c r="C26" s="5"/>
      <c r="D26" s="15"/>
      <c r="E26" s="20"/>
      <c r="F26" s="20"/>
      <c r="G26" s="11" t="str">
        <f aca="false">IF(OR(B26="",D26=""),"",D26+N(E26)+N(F26))</f>
        <v/>
      </c>
      <c r="H26" s="21" t="str">
        <f aca="false">IF(B26="","",IF(C26="Confirmed",1,IF(C26="Likely",Assumptions!$B$8,IF(C26="Possible",Assumptions!$B$9,0))))</f>
        <v/>
      </c>
      <c r="I26" s="22" t="str">
        <f aca="false">IF(B26="","",B26*H26)</f>
        <v/>
      </c>
      <c r="J26" s="5"/>
      <c r="K26" s="5"/>
    </row>
    <row r="27" customFormat="false" ht="15" hidden="false" customHeight="false" outlineLevel="0" collapsed="false">
      <c r="A27" s="5"/>
      <c r="B27" s="19"/>
      <c r="C27" s="5"/>
      <c r="D27" s="15"/>
      <c r="E27" s="20"/>
      <c r="F27" s="20"/>
      <c r="G27" s="11" t="str">
        <f aca="false">IF(OR(B27="",D27=""),"",D27+N(E27)+N(F27))</f>
        <v/>
      </c>
      <c r="H27" s="21" t="str">
        <f aca="false">IF(B27="","",IF(C27="Confirmed",1,IF(C27="Likely",Assumptions!$B$8,IF(C27="Possible",Assumptions!$B$9,0))))</f>
        <v/>
      </c>
      <c r="I27" s="22" t="str">
        <f aca="false">IF(B27="","",B27*H27)</f>
        <v/>
      </c>
      <c r="J27" s="5"/>
      <c r="K27" s="5"/>
    </row>
    <row r="28" customFormat="false" ht="15" hidden="false" customHeight="false" outlineLevel="0" collapsed="false">
      <c r="A28" s="5"/>
      <c r="B28" s="19"/>
      <c r="C28" s="5"/>
      <c r="D28" s="15"/>
      <c r="E28" s="20"/>
      <c r="F28" s="20"/>
      <c r="G28" s="11" t="str">
        <f aca="false">IF(OR(B28="",D28=""),"",D28+N(E28)+N(F28))</f>
        <v/>
      </c>
      <c r="H28" s="21" t="str">
        <f aca="false">IF(B28="","",IF(C28="Confirmed",1,IF(C28="Likely",Assumptions!$B$8,IF(C28="Possible",Assumptions!$B$9,0))))</f>
        <v/>
      </c>
      <c r="I28" s="22" t="str">
        <f aca="false">IF(B28="","",B28*H28)</f>
        <v/>
      </c>
      <c r="J28" s="5"/>
      <c r="K28" s="5"/>
    </row>
    <row r="29" customFormat="false" ht="15" hidden="false" customHeight="false" outlineLevel="0" collapsed="false">
      <c r="A29" s="5"/>
      <c r="B29" s="19"/>
      <c r="C29" s="5"/>
      <c r="D29" s="15"/>
      <c r="E29" s="20"/>
      <c r="F29" s="20"/>
      <c r="G29" s="11" t="str">
        <f aca="false">IF(OR(B29="",D29=""),"",D29+N(E29)+N(F29))</f>
        <v/>
      </c>
      <c r="H29" s="21" t="str">
        <f aca="false">IF(B29="","",IF(C29="Confirmed",1,IF(C29="Likely",Assumptions!$B$8,IF(C29="Possible",Assumptions!$B$9,0))))</f>
        <v/>
      </c>
      <c r="I29" s="22" t="str">
        <f aca="false">IF(B29="","",B29*H29)</f>
        <v/>
      </c>
      <c r="J29" s="5"/>
      <c r="K29" s="5"/>
    </row>
    <row r="30" customFormat="false" ht="15" hidden="false" customHeight="false" outlineLevel="0" collapsed="false">
      <c r="A30" s="5"/>
      <c r="B30" s="19"/>
      <c r="C30" s="5"/>
      <c r="D30" s="15"/>
      <c r="E30" s="20"/>
      <c r="F30" s="20"/>
      <c r="G30" s="11" t="str">
        <f aca="false">IF(OR(B30="",D30=""),"",D30+N(E30)+N(F30))</f>
        <v/>
      </c>
      <c r="H30" s="21" t="str">
        <f aca="false">IF(B30="","",IF(C30="Confirmed",1,IF(C30="Likely",Assumptions!$B$8,IF(C30="Possible",Assumptions!$B$9,0))))</f>
        <v/>
      </c>
      <c r="I30" s="22" t="str">
        <f aca="false">IF(B30="","",B30*H30)</f>
        <v/>
      </c>
      <c r="J30" s="5"/>
      <c r="K30" s="5"/>
    </row>
    <row r="31" customFormat="false" ht="15" hidden="false" customHeight="false" outlineLevel="0" collapsed="false">
      <c r="A31" s="5"/>
      <c r="B31" s="19"/>
      <c r="C31" s="5"/>
      <c r="D31" s="15"/>
      <c r="E31" s="20"/>
      <c r="F31" s="20"/>
      <c r="G31" s="11" t="str">
        <f aca="false">IF(OR(B31="",D31=""),"",D31+N(E31)+N(F31))</f>
        <v/>
      </c>
      <c r="H31" s="21" t="str">
        <f aca="false">IF(B31="","",IF(C31="Confirmed",1,IF(C31="Likely",Assumptions!$B$8,IF(C31="Possible",Assumptions!$B$9,0))))</f>
        <v/>
      </c>
      <c r="I31" s="22" t="str">
        <f aca="false">IF(B31="","",B31*H31)</f>
        <v/>
      </c>
      <c r="J31" s="5"/>
      <c r="K31" s="5"/>
    </row>
    <row r="32" customFormat="false" ht="15" hidden="false" customHeight="false" outlineLevel="0" collapsed="false">
      <c r="A32" s="5"/>
      <c r="B32" s="19"/>
      <c r="C32" s="5"/>
      <c r="D32" s="15"/>
      <c r="E32" s="20"/>
      <c r="F32" s="20"/>
      <c r="G32" s="11" t="str">
        <f aca="false">IF(OR(B32="",D32=""),"",D32+N(E32)+N(F32))</f>
        <v/>
      </c>
      <c r="H32" s="21" t="str">
        <f aca="false">IF(B32="","",IF(C32="Confirmed",1,IF(C32="Likely",Assumptions!$B$8,IF(C32="Possible",Assumptions!$B$9,0))))</f>
        <v/>
      </c>
      <c r="I32" s="22" t="str">
        <f aca="false">IF(B32="","",B32*H32)</f>
        <v/>
      </c>
      <c r="J32" s="5"/>
      <c r="K32" s="5"/>
    </row>
    <row r="33" customFormat="false" ht="15" hidden="false" customHeight="false" outlineLevel="0" collapsed="false">
      <c r="A33" s="5"/>
      <c r="B33" s="19"/>
      <c r="C33" s="5"/>
      <c r="D33" s="15"/>
      <c r="E33" s="20"/>
      <c r="F33" s="20"/>
      <c r="G33" s="11" t="str">
        <f aca="false">IF(OR(B33="",D33=""),"",D33+N(E33)+N(F33))</f>
        <v/>
      </c>
      <c r="H33" s="21" t="str">
        <f aca="false">IF(B33="","",IF(C33="Confirmed",1,IF(C33="Likely",Assumptions!$B$8,IF(C33="Possible",Assumptions!$B$9,0))))</f>
        <v/>
      </c>
      <c r="I33" s="22" t="str">
        <f aca="false">IF(B33="","",B33*H33)</f>
        <v/>
      </c>
      <c r="J33" s="5"/>
      <c r="K33" s="5"/>
    </row>
    <row r="34" customFormat="false" ht="15" hidden="false" customHeight="false" outlineLevel="0" collapsed="false">
      <c r="A34" s="5"/>
      <c r="B34" s="19"/>
      <c r="C34" s="5"/>
      <c r="D34" s="15"/>
      <c r="E34" s="20"/>
      <c r="F34" s="20"/>
      <c r="G34" s="11" t="str">
        <f aca="false">IF(OR(B34="",D34=""),"",D34+N(E34)+N(F34))</f>
        <v/>
      </c>
      <c r="H34" s="21" t="str">
        <f aca="false">IF(B34="","",IF(C34="Confirmed",1,IF(C34="Likely",Assumptions!$B$8,IF(C34="Possible",Assumptions!$B$9,0))))</f>
        <v/>
      </c>
      <c r="I34" s="22" t="str">
        <f aca="false">IF(B34="","",B34*H34)</f>
        <v/>
      </c>
      <c r="J34" s="5"/>
      <c r="K34" s="5"/>
    </row>
    <row r="35" customFormat="false" ht="15" hidden="false" customHeight="false" outlineLevel="0" collapsed="false">
      <c r="A35" s="5"/>
      <c r="B35" s="19"/>
      <c r="C35" s="5"/>
      <c r="D35" s="15"/>
      <c r="E35" s="20"/>
      <c r="F35" s="20"/>
      <c r="G35" s="11" t="str">
        <f aca="false">IF(OR(B35="",D35=""),"",D35+N(E35)+N(F35))</f>
        <v/>
      </c>
      <c r="H35" s="21" t="str">
        <f aca="false">IF(B35="","",IF(C35="Confirmed",1,IF(C35="Likely",Assumptions!$B$8,IF(C35="Possible",Assumptions!$B$9,0))))</f>
        <v/>
      </c>
      <c r="I35" s="22" t="str">
        <f aca="false">IF(B35="","",B35*H35)</f>
        <v/>
      </c>
      <c r="J35" s="5"/>
      <c r="K35" s="5"/>
    </row>
    <row r="36" customFormat="false" ht="15" hidden="false" customHeight="false" outlineLevel="0" collapsed="false">
      <c r="A36" s="5"/>
      <c r="B36" s="19"/>
      <c r="C36" s="5"/>
      <c r="D36" s="15"/>
      <c r="E36" s="20"/>
      <c r="F36" s="20"/>
      <c r="G36" s="11" t="str">
        <f aca="false">IF(OR(B36="",D36=""),"",D36+N(E36)+N(F36))</f>
        <v/>
      </c>
      <c r="H36" s="21" t="str">
        <f aca="false">IF(B36="","",IF(C36="Confirmed",1,IF(C36="Likely",Assumptions!$B$8,IF(C36="Possible",Assumptions!$B$9,0))))</f>
        <v/>
      </c>
      <c r="I36" s="22" t="str">
        <f aca="false">IF(B36="","",B36*H36)</f>
        <v/>
      </c>
      <c r="J36" s="5"/>
      <c r="K36" s="5"/>
    </row>
    <row r="37" customFormat="false" ht="15" hidden="false" customHeight="false" outlineLevel="0" collapsed="false">
      <c r="A37" s="5"/>
      <c r="B37" s="19"/>
      <c r="C37" s="5"/>
      <c r="D37" s="15"/>
      <c r="E37" s="20"/>
      <c r="F37" s="20"/>
      <c r="G37" s="11" t="str">
        <f aca="false">IF(OR(B37="",D37=""),"",D37+N(E37)+N(F37))</f>
        <v/>
      </c>
      <c r="H37" s="21" t="str">
        <f aca="false">IF(B37="","",IF(C37="Confirmed",1,IF(C37="Likely",Assumptions!$B$8,IF(C37="Possible",Assumptions!$B$9,0))))</f>
        <v/>
      </c>
      <c r="I37" s="22" t="str">
        <f aca="false">IF(B37="","",B37*H37)</f>
        <v/>
      </c>
      <c r="J37" s="5"/>
      <c r="K37" s="5"/>
    </row>
    <row r="38" customFormat="false" ht="15" hidden="false" customHeight="false" outlineLevel="0" collapsed="false">
      <c r="A38" s="5"/>
      <c r="B38" s="19"/>
      <c r="C38" s="5"/>
      <c r="D38" s="15"/>
      <c r="E38" s="20"/>
      <c r="F38" s="20"/>
      <c r="G38" s="11" t="str">
        <f aca="false">IF(OR(B38="",D38=""),"",D38+N(E38)+N(F38))</f>
        <v/>
      </c>
      <c r="H38" s="21" t="str">
        <f aca="false">IF(B38="","",IF(C38="Confirmed",1,IF(C38="Likely",Assumptions!$B$8,IF(C38="Possible",Assumptions!$B$9,0))))</f>
        <v/>
      </c>
      <c r="I38" s="22" t="str">
        <f aca="false">IF(B38="","",B38*H38)</f>
        <v/>
      </c>
      <c r="J38" s="5"/>
      <c r="K38" s="5"/>
    </row>
    <row r="39" customFormat="false" ht="15" hidden="false" customHeight="false" outlineLevel="0" collapsed="false">
      <c r="A39" s="5"/>
      <c r="B39" s="19"/>
      <c r="C39" s="5"/>
      <c r="D39" s="15"/>
      <c r="E39" s="20"/>
      <c r="F39" s="20"/>
      <c r="G39" s="11" t="str">
        <f aca="false">IF(OR(B39="",D39=""),"",D39+N(E39)+N(F39))</f>
        <v/>
      </c>
      <c r="H39" s="21" t="str">
        <f aca="false">IF(B39="","",IF(C39="Confirmed",1,IF(C39="Likely",Assumptions!$B$8,IF(C39="Possible",Assumptions!$B$9,0))))</f>
        <v/>
      </c>
      <c r="I39" s="22" t="str">
        <f aca="false">IF(B39="","",B39*H39)</f>
        <v/>
      </c>
      <c r="J39" s="5"/>
      <c r="K39" s="5"/>
    </row>
    <row r="40" customFormat="false" ht="15" hidden="false" customHeight="false" outlineLevel="0" collapsed="false">
      <c r="A40" s="5"/>
      <c r="B40" s="19"/>
      <c r="C40" s="5"/>
      <c r="D40" s="15"/>
      <c r="E40" s="20"/>
      <c r="F40" s="20"/>
      <c r="G40" s="11" t="str">
        <f aca="false">IF(OR(B40="",D40=""),"",D40+N(E40)+N(F40))</f>
        <v/>
      </c>
      <c r="H40" s="21" t="str">
        <f aca="false">IF(B40="","",IF(C40="Confirmed",1,IF(C40="Likely",Assumptions!$B$8,IF(C40="Possible",Assumptions!$B$9,0))))</f>
        <v/>
      </c>
      <c r="I40" s="22" t="str">
        <f aca="false">IF(B40="","",B40*H40)</f>
        <v/>
      </c>
      <c r="J40" s="5"/>
      <c r="K40" s="5"/>
    </row>
    <row r="41" customFormat="false" ht="15" hidden="false" customHeight="false" outlineLevel="0" collapsed="false">
      <c r="A41" s="5"/>
      <c r="B41" s="19"/>
      <c r="C41" s="5"/>
      <c r="D41" s="15"/>
      <c r="E41" s="20"/>
      <c r="F41" s="20"/>
      <c r="G41" s="11" t="str">
        <f aca="false">IF(OR(B41="",D41=""),"",D41+N(E41)+N(F41))</f>
        <v/>
      </c>
      <c r="H41" s="21" t="str">
        <f aca="false">IF(B41="","",IF(C41="Confirmed",1,IF(C41="Likely",Assumptions!$B$8,IF(C41="Possible",Assumptions!$B$9,0))))</f>
        <v/>
      </c>
      <c r="I41" s="22" t="str">
        <f aca="false">IF(B41="","",B41*H41)</f>
        <v/>
      </c>
      <c r="J41" s="5"/>
      <c r="K41" s="5"/>
    </row>
    <row r="42" customFormat="false" ht="15" hidden="false" customHeight="false" outlineLevel="0" collapsed="false">
      <c r="A42" s="5"/>
      <c r="B42" s="19"/>
      <c r="C42" s="5"/>
      <c r="D42" s="15"/>
      <c r="E42" s="20"/>
      <c r="F42" s="20"/>
      <c r="G42" s="11" t="str">
        <f aca="false">IF(OR(B42="",D42=""),"",D42+N(E42)+N(F42))</f>
        <v/>
      </c>
      <c r="H42" s="21" t="str">
        <f aca="false">IF(B42="","",IF(C42="Confirmed",1,IF(C42="Likely",Assumptions!$B$8,IF(C42="Possible",Assumptions!$B$9,0))))</f>
        <v/>
      </c>
      <c r="I42" s="22" t="str">
        <f aca="false">IF(B42="","",B42*H42)</f>
        <v/>
      </c>
      <c r="J42" s="5"/>
      <c r="K42" s="5"/>
    </row>
    <row r="43" customFormat="false" ht="15" hidden="false" customHeight="false" outlineLevel="0" collapsed="false">
      <c r="A43" s="5"/>
      <c r="B43" s="19"/>
      <c r="C43" s="5"/>
      <c r="D43" s="15"/>
      <c r="E43" s="20"/>
      <c r="F43" s="20"/>
      <c r="G43" s="11" t="str">
        <f aca="false">IF(OR(B43="",D43=""),"",D43+N(E43)+N(F43))</f>
        <v/>
      </c>
      <c r="H43" s="21" t="str">
        <f aca="false">IF(B43="","",IF(C43="Confirmed",1,IF(C43="Likely",Assumptions!$B$8,IF(C43="Possible",Assumptions!$B$9,0))))</f>
        <v/>
      </c>
      <c r="I43" s="22" t="str">
        <f aca="false">IF(B43="","",B43*H43)</f>
        <v/>
      </c>
      <c r="J43" s="5"/>
      <c r="K43" s="5"/>
    </row>
    <row r="44" customFormat="false" ht="15" hidden="false" customHeight="false" outlineLevel="0" collapsed="false">
      <c r="A44" s="5"/>
      <c r="B44" s="19"/>
      <c r="C44" s="5"/>
      <c r="D44" s="15"/>
      <c r="E44" s="20"/>
      <c r="F44" s="20"/>
      <c r="G44" s="11" t="str">
        <f aca="false">IF(OR(B44="",D44=""),"",D44+N(E44)+N(F44))</f>
        <v/>
      </c>
      <c r="H44" s="21" t="str">
        <f aca="false">IF(B44="","",IF(C44="Confirmed",1,IF(C44="Likely",Assumptions!$B$8,IF(C44="Possible",Assumptions!$B$9,0))))</f>
        <v/>
      </c>
      <c r="I44" s="22" t="str">
        <f aca="false">IF(B44="","",B44*H44)</f>
        <v/>
      </c>
      <c r="J44" s="5"/>
      <c r="K44" s="5"/>
    </row>
    <row r="45" customFormat="false" ht="15" hidden="false" customHeight="false" outlineLevel="0" collapsed="false">
      <c r="A45" s="5"/>
      <c r="B45" s="19"/>
      <c r="C45" s="5"/>
      <c r="D45" s="15"/>
      <c r="E45" s="20"/>
      <c r="F45" s="20"/>
      <c r="G45" s="11" t="str">
        <f aca="false">IF(OR(B45="",D45=""),"",D45+N(E45)+N(F45))</f>
        <v/>
      </c>
      <c r="H45" s="21" t="str">
        <f aca="false">IF(B45="","",IF(C45="Confirmed",1,IF(C45="Likely",Assumptions!$B$8,IF(C45="Possible",Assumptions!$B$9,0))))</f>
        <v/>
      </c>
      <c r="I45" s="22" t="str">
        <f aca="false">IF(B45="","",B45*H45)</f>
        <v/>
      </c>
      <c r="J45" s="5"/>
      <c r="K45" s="5"/>
    </row>
    <row r="46" customFormat="false" ht="15" hidden="false" customHeight="false" outlineLevel="0" collapsed="false">
      <c r="A46" s="5"/>
      <c r="B46" s="19"/>
      <c r="C46" s="5"/>
      <c r="D46" s="15"/>
      <c r="E46" s="20"/>
      <c r="F46" s="20"/>
      <c r="G46" s="11" t="str">
        <f aca="false">IF(OR(B46="",D46=""),"",D46+N(E46)+N(F46))</f>
        <v/>
      </c>
      <c r="H46" s="21" t="str">
        <f aca="false">IF(B46="","",IF(C46="Confirmed",1,IF(C46="Likely",Assumptions!$B$8,IF(C46="Possible",Assumptions!$B$9,0))))</f>
        <v/>
      </c>
      <c r="I46" s="22" t="str">
        <f aca="false">IF(B46="","",B46*H46)</f>
        <v/>
      </c>
      <c r="J46" s="5"/>
      <c r="K46" s="5"/>
    </row>
    <row r="47" customFormat="false" ht="15" hidden="false" customHeight="false" outlineLevel="0" collapsed="false">
      <c r="A47" s="5"/>
      <c r="B47" s="19"/>
      <c r="C47" s="5"/>
      <c r="D47" s="15"/>
      <c r="E47" s="20"/>
      <c r="F47" s="20"/>
      <c r="G47" s="11" t="str">
        <f aca="false">IF(OR(B47="",D47=""),"",D47+N(E47)+N(F47))</f>
        <v/>
      </c>
      <c r="H47" s="21" t="str">
        <f aca="false">IF(B47="","",IF(C47="Confirmed",1,IF(C47="Likely",Assumptions!$B$8,IF(C47="Possible",Assumptions!$B$9,0))))</f>
        <v/>
      </c>
      <c r="I47" s="22" t="str">
        <f aca="false">IF(B47="","",B47*H47)</f>
        <v/>
      </c>
      <c r="J47" s="5"/>
      <c r="K47" s="5"/>
    </row>
    <row r="48" customFormat="false" ht="15" hidden="false" customHeight="false" outlineLevel="0" collapsed="false">
      <c r="A48" s="5"/>
      <c r="B48" s="19"/>
      <c r="C48" s="5"/>
      <c r="D48" s="15"/>
      <c r="E48" s="20"/>
      <c r="F48" s="20"/>
      <c r="G48" s="11" t="str">
        <f aca="false">IF(OR(B48="",D48=""),"",D48+N(E48)+N(F48))</f>
        <v/>
      </c>
      <c r="H48" s="21" t="str">
        <f aca="false">IF(B48="","",IF(C48="Confirmed",1,IF(C48="Likely",Assumptions!$B$8,IF(C48="Possible",Assumptions!$B$9,0))))</f>
        <v/>
      </c>
      <c r="I48" s="22" t="str">
        <f aca="false">IF(B48="","",B48*H48)</f>
        <v/>
      </c>
      <c r="J48" s="5"/>
      <c r="K48" s="5"/>
    </row>
    <row r="49" customFormat="false" ht="15" hidden="false" customHeight="false" outlineLevel="0" collapsed="false">
      <c r="A49" s="5"/>
      <c r="B49" s="19"/>
      <c r="C49" s="5"/>
      <c r="D49" s="15"/>
      <c r="E49" s="20"/>
      <c r="F49" s="20"/>
      <c r="G49" s="11" t="str">
        <f aca="false">IF(OR(B49="",D49=""),"",D49+N(E49)+N(F49))</f>
        <v/>
      </c>
      <c r="H49" s="21" t="str">
        <f aca="false">IF(B49="","",IF(C49="Confirmed",1,IF(C49="Likely",Assumptions!$B$8,IF(C49="Possible",Assumptions!$B$9,0))))</f>
        <v/>
      </c>
      <c r="I49" s="22" t="str">
        <f aca="false">IF(B49="","",B49*H49)</f>
        <v/>
      </c>
      <c r="J49" s="5"/>
      <c r="K49" s="5"/>
    </row>
    <row r="50" customFormat="false" ht="15" hidden="false" customHeight="false" outlineLevel="0" collapsed="false">
      <c r="A50" s="5"/>
      <c r="B50" s="19"/>
      <c r="C50" s="5"/>
      <c r="D50" s="15"/>
      <c r="E50" s="20"/>
      <c r="F50" s="20"/>
      <c r="G50" s="11" t="str">
        <f aca="false">IF(OR(B50="",D50=""),"",D50+N(E50)+N(F50))</f>
        <v/>
      </c>
      <c r="H50" s="21" t="str">
        <f aca="false">IF(B50="","",IF(C50="Confirmed",1,IF(C50="Likely",Assumptions!$B$8,IF(C50="Possible",Assumptions!$B$9,0))))</f>
        <v/>
      </c>
      <c r="I50" s="22" t="str">
        <f aca="false">IF(B50="","",B50*H50)</f>
        <v/>
      </c>
      <c r="J50" s="5"/>
      <c r="K50" s="5"/>
    </row>
    <row r="51" customFormat="false" ht="15" hidden="false" customHeight="false" outlineLevel="0" collapsed="false">
      <c r="A51" s="5"/>
      <c r="B51" s="19"/>
      <c r="C51" s="5"/>
      <c r="D51" s="15"/>
      <c r="E51" s="20"/>
      <c r="F51" s="20"/>
      <c r="G51" s="11" t="str">
        <f aca="false">IF(OR(B51="",D51=""),"",D51+N(E51)+N(F51))</f>
        <v/>
      </c>
      <c r="H51" s="21" t="str">
        <f aca="false">IF(B51="","",IF(C51="Confirmed",1,IF(C51="Likely",Assumptions!$B$8,IF(C51="Possible",Assumptions!$B$9,0))))</f>
        <v/>
      </c>
      <c r="I51" s="22" t="str">
        <f aca="false">IF(B51="","",B51*H51)</f>
        <v/>
      </c>
      <c r="J51" s="5"/>
      <c r="K51" s="5"/>
    </row>
    <row r="52" customFormat="false" ht="15" hidden="false" customHeight="false" outlineLevel="0" collapsed="false">
      <c r="A52" s="5"/>
      <c r="B52" s="19"/>
      <c r="C52" s="5"/>
      <c r="D52" s="15"/>
      <c r="E52" s="20"/>
      <c r="F52" s="20"/>
      <c r="G52" s="11" t="str">
        <f aca="false">IF(OR(B52="",D52=""),"",D52+N(E52)+N(F52))</f>
        <v/>
      </c>
      <c r="H52" s="21" t="str">
        <f aca="false">IF(B52="","",IF(C52="Confirmed",1,IF(C52="Likely",Assumptions!$B$8,IF(C52="Possible",Assumptions!$B$9,0))))</f>
        <v/>
      </c>
      <c r="I52" s="22" t="str">
        <f aca="false">IF(B52="","",B52*H52)</f>
        <v/>
      </c>
      <c r="J52" s="5"/>
      <c r="K52" s="5"/>
    </row>
    <row r="53" customFormat="false" ht="15" hidden="false" customHeight="false" outlineLevel="0" collapsed="false">
      <c r="A53" s="5"/>
      <c r="B53" s="19"/>
      <c r="C53" s="5"/>
      <c r="D53" s="15"/>
      <c r="E53" s="20"/>
      <c r="F53" s="20"/>
      <c r="G53" s="11" t="str">
        <f aca="false">IF(OR(B53="",D53=""),"",D53+N(E53)+N(F53))</f>
        <v/>
      </c>
      <c r="H53" s="21" t="str">
        <f aca="false">IF(B53="","",IF(C53="Confirmed",1,IF(C53="Likely",Assumptions!$B$8,IF(C53="Possible",Assumptions!$B$9,0))))</f>
        <v/>
      </c>
      <c r="I53" s="22" t="str">
        <f aca="false">IF(B53="","",B53*H53)</f>
        <v/>
      </c>
      <c r="J53" s="5"/>
      <c r="K53" s="5"/>
    </row>
    <row r="54" customFormat="false" ht="15" hidden="false" customHeight="false" outlineLevel="0" collapsed="false">
      <c r="A54" s="5"/>
      <c r="B54" s="19"/>
      <c r="C54" s="5"/>
      <c r="D54" s="15"/>
      <c r="E54" s="20"/>
      <c r="F54" s="20"/>
      <c r="G54" s="11" t="str">
        <f aca="false">IF(OR(B54="",D54=""),"",D54+N(E54)+N(F54))</f>
        <v/>
      </c>
      <c r="H54" s="21" t="str">
        <f aca="false">IF(B54="","",IF(C54="Confirmed",1,IF(C54="Likely",Assumptions!$B$8,IF(C54="Possible",Assumptions!$B$9,0))))</f>
        <v/>
      </c>
      <c r="I54" s="22" t="str">
        <f aca="false">IF(B54="","",B54*H54)</f>
        <v/>
      </c>
      <c r="J54" s="5"/>
      <c r="K54" s="5"/>
    </row>
    <row r="55" customFormat="false" ht="15" hidden="false" customHeight="false" outlineLevel="0" collapsed="false">
      <c r="A55" s="5"/>
      <c r="B55" s="19"/>
      <c r="C55" s="5"/>
      <c r="D55" s="15"/>
      <c r="E55" s="20"/>
      <c r="F55" s="20"/>
      <c r="G55" s="11" t="str">
        <f aca="false">IF(OR(B55="",D55=""),"",D55+N(E55)+N(F55))</f>
        <v/>
      </c>
      <c r="H55" s="21" t="str">
        <f aca="false">IF(B55="","",IF(C55="Confirmed",1,IF(C55="Likely",Assumptions!$B$8,IF(C55="Possible",Assumptions!$B$9,0))))</f>
        <v/>
      </c>
      <c r="I55" s="22" t="str">
        <f aca="false">IF(B55="","",B55*H55)</f>
        <v/>
      </c>
      <c r="J55" s="5"/>
      <c r="K55" s="5"/>
    </row>
    <row r="56" customFormat="false" ht="15" hidden="false" customHeight="false" outlineLevel="0" collapsed="false">
      <c r="A56" s="5"/>
      <c r="B56" s="19"/>
      <c r="C56" s="5"/>
      <c r="D56" s="15"/>
      <c r="E56" s="20"/>
      <c r="F56" s="20"/>
      <c r="G56" s="11" t="str">
        <f aca="false">IF(OR(B56="",D56=""),"",D56+N(E56)+N(F56))</f>
        <v/>
      </c>
      <c r="H56" s="21" t="str">
        <f aca="false">IF(B56="","",IF(C56="Confirmed",1,IF(C56="Likely",Assumptions!$B$8,IF(C56="Possible",Assumptions!$B$9,0))))</f>
        <v/>
      </c>
      <c r="I56" s="22" t="str">
        <f aca="false">IF(B56="","",B56*H56)</f>
        <v/>
      </c>
      <c r="J56" s="5"/>
      <c r="K56" s="5"/>
    </row>
    <row r="57" customFormat="false" ht="15" hidden="false" customHeight="false" outlineLevel="0" collapsed="false">
      <c r="A57" s="5"/>
      <c r="B57" s="19"/>
      <c r="C57" s="5"/>
      <c r="D57" s="15"/>
      <c r="E57" s="20"/>
      <c r="F57" s="20"/>
      <c r="G57" s="11" t="str">
        <f aca="false">IF(OR(B57="",D57=""),"",D57+N(E57)+N(F57))</f>
        <v/>
      </c>
      <c r="H57" s="21" t="str">
        <f aca="false">IF(B57="","",IF(C57="Confirmed",1,IF(C57="Likely",Assumptions!$B$8,IF(C57="Possible",Assumptions!$B$9,0))))</f>
        <v/>
      </c>
      <c r="I57" s="22" t="str">
        <f aca="false">IF(B57="","",B57*H57)</f>
        <v/>
      </c>
      <c r="J57" s="5"/>
      <c r="K57" s="5"/>
    </row>
    <row r="58" customFormat="false" ht="15" hidden="false" customHeight="false" outlineLevel="0" collapsed="false">
      <c r="A58" s="5"/>
      <c r="B58" s="19"/>
      <c r="C58" s="5"/>
      <c r="D58" s="15"/>
      <c r="E58" s="20"/>
      <c r="F58" s="20"/>
      <c r="G58" s="11" t="str">
        <f aca="false">IF(OR(B58="",D58=""),"",D58+N(E58)+N(F58))</f>
        <v/>
      </c>
      <c r="H58" s="21" t="str">
        <f aca="false">IF(B58="","",IF(C58="Confirmed",1,IF(C58="Likely",Assumptions!$B$8,IF(C58="Possible",Assumptions!$B$9,0))))</f>
        <v/>
      </c>
      <c r="I58" s="22" t="str">
        <f aca="false">IF(B58="","",B58*H58)</f>
        <v/>
      </c>
      <c r="J58" s="5"/>
      <c r="K58" s="5"/>
    </row>
    <row r="59" customFormat="false" ht="15" hidden="false" customHeight="false" outlineLevel="0" collapsed="false">
      <c r="A59" s="5"/>
      <c r="B59" s="19"/>
      <c r="C59" s="5"/>
      <c r="D59" s="15"/>
      <c r="E59" s="20"/>
      <c r="F59" s="20"/>
      <c r="G59" s="11" t="str">
        <f aca="false">IF(OR(B59="",D59=""),"",D59+N(E59)+N(F59))</f>
        <v/>
      </c>
      <c r="H59" s="21" t="str">
        <f aca="false">IF(B59="","",IF(C59="Confirmed",1,IF(C59="Likely",Assumptions!$B$8,IF(C59="Possible",Assumptions!$B$9,0))))</f>
        <v/>
      </c>
      <c r="I59" s="22" t="str">
        <f aca="false">IF(B59="","",B59*H59)</f>
        <v/>
      </c>
      <c r="J59" s="5"/>
      <c r="K59" s="5"/>
    </row>
    <row r="60" customFormat="false" ht="15" hidden="false" customHeight="false" outlineLevel="0" collapsed="false">
      <c r="A60" s="5"/>
      <c r="B60" s="19"/>
      <c r="C60" s="5"/>
      <c r="D60" s="15"/>
      <c r="E60" s="20"/>
      <c r="F60" s="20"/>
      <c r="G60" s="11" t="str">
        <f aca="false">IF(OR(B60="",D60=""),"",D60+N(E60)+N(F60))</f>
        <v/>
      </c>
      <c r="H60" s="21" t="str">
        <f aca="false">IF(B60="","",IF(C60="Confirmed",1,IF(C60="Likely",Assumptions!$B$8,IF(C60="Possible",Assumptions!$B$9,0))))</f>
        <v/>
      </c>
      <c r="I60" s="22" t="str">
        <f aca="false">IF(B60="","",B60*H60)</f>
        <v/>
      </c>
      <c r="J60" s="5"/>
      <c r="K60" s="5"/>
    </row>
    <row r="61" customFormat="false" ht="15" hidden="false" customHeight="false" outlineLevel="0" collapsed="false">
      <c r="A61" s="5"/>
      <c r="B61" s="19"/>
      <c r="C61" s="5"/>
      <c r="D61" s="15"/>
      <c r="E61" s="20"/>
      <c r="F61" s="20"/>
      <c r="G61" s="11" t="str">
        <f aca="false">IF(OR(B61="",D61=""),"",D61+N(E61)+N(F61))</f>
        <v/>
      </c>
      <c r="H61" s="21" t="str">
        <f aca="false">IF(B61="","",IF(C61="Confirmed",1,IF(C61="Likely",Assumptions!$B$8,IF(C61="Possible",Assumptions!$B$9,0))))</f>
        <v/>
      </c>
      <c r="I61" s="22" t="str">
        <f aca="false">IF(B61="","",B61*H61)</f>
        <v/>
      </c>
      <c r="J61" s="5"/>
      <c r="K61" s="5"/>
    </row>
    <row r="62" customFormat="false" ht="15" hidden="false" customHeight="false" outlineLevel="0" collapsed="false">
      <c r="A62" s="5"/>
      <c r="B62" s="19"/>
      <c r="C62" s="5"/>
      <c r="D62" s="15"/>
      <c r="E62" s="20"/>
      <c r="F62" s="20"/>
      <c r="G62" s="11" t="str">
        <f aca="false">IF(OR(B62="",D62=""),"",D62+N(E62)+N(F62))</f>
        <v/>
      </c>
      <c r="H62" s="21" t="str">
        <f aca="false">IF(B62="","",IF(C62="Confirmed",1,IF(C62="Likely",Assumptions!$B$8,IF(C62="Possible",Assumptions!$B$9,0))))</f>
        <v/>
      </c>
      <c r="I62" s="22" t="str">
        <f aca="false">IF(B62="","",B62*H62)</f>
        <v/>
      </c>
      <c r="J62" s="5"/>
      <c r="K62" s="5"/>
    </row>
    <row r="63" customFormat="false" ht="15" hidden="false" customHeight="false" outlineLevel="0" collapsed="false">
      <c r="A63" s="5"/>
      <c r="B63" s="19"/>
      <c r="C63" s="5"/>
      <c r="D63" s="15"/>
      <c r="E63" s="20"/>
      <c r="F63" s="20"/>
      <c r="G63" s="11" t="str">
        <f aca="false">IF(OR(B63="",D63=""),"",D63+N(E63)+N(F63))</f>
        <v/>
      </c>
      <c r="H63" s="21" t="str">
        <f aca="false">IF(B63="","",IF(C63="Confirmed",1,IF(C63="Likely",Assumptions!$B$8,IF(C63="Possible",Assumptions!$B$9,0))))</f>
        <v/>
      </c>
      <c r="I63" s="22" t="str">
        <f aca="false">IF(B63="","",B63*H63)</f>
        <v/>
      </c>
      <c r="J63" s="5"/>
      <c r="K63" s="5"/>
    </row>
    <row r="64" customFormat="false" ht="15" hidden="false" customHeight="false" outlineLevel="0" collapsed="false">
      <c r="A64" s="5"/>
      <c r="B64" s="19"/>
      <c r="C64" s="5"/>
      <c r="D64" s="15"/>
      <c r="E64" s="20"/>
      <c r="F64" s="20"/>
      <c r="G64" s="11" t="str">
        <f aca="false">IF(OR(B64="",D64=""),"",D64+N(E64)+N(F64))</f>
        <v/>
      </c>
      <c r="H64" s="21" t="str">
        <f aca="false">IF(B64="","",IF(C64="Confirmed",1,IF(C64="Likely",Assumptions!$B$8,IF(C64="Possible",Assumptions!$B$9,0))))</f>
        <v/>
      </c>
      <c r="I64" s="22" t="str">
        <f aca="false">IF(B64="","",B64*H64)</f>
        <v/>
      </c>
      <c r="J64" s="5"/>
      <c r="K64" s="5"/>
    </row>
    <row r="65" customFormat="false" ht="15" hidden="false" customHeight="false" outlineLevel="0" collapsed="false">
      <c r="A65" s="5"/>
      <c r="B65" s="19"/>
      <c r="C65" s="5"/>
      <c r="D65" s="15"/>
      <c r="E65" s="20"/>
      <c r="F65" s="20"/>
      <c r="G65" s="11" t="str">
        <f aca="false">IF(OR(B65="",D65=""),"",D65+N(E65)+N(F65))</f>
        <v/>
      </c>
      <c r="H65" s="21" t="str">
        <f aca="false">IF(B65="","",IF(C65="Confirmed",1,IF(C65="Likely",Assumptions!$B$8,IF(C65="Possible",Assumptions!$B$9,0))))</f>
        <v/>
      </c>
      <c r="I65" s="22" t="str">
        <f aca="false">IF(B65="","",B65*H65)</f>
        <v/>
      </c>
      <c r="J65" s="5"/>
      <c r="K65" s="5"/>
    </row>
    <row r="66" customFormat="false" ht="15" hidden="false" customHeight="false" outlineLevel="0" collapsed="false">
      <c r="A66" s="5"/>
      <c r="B66" s="19"/>
      <c r="C66" s="5"/>
      <c r="D66" s="15"/>
      <c r="E66" s="20"/>
      <c r="F66" s="20"/>
      <c r="G66" s="11" t="str">
        <f aca="false">IF(OR(B66="",D66=""),"",D66+N(E66)+N(F66))</f>
        <v/>
      </c>
      <c r="H66" s="21" t="str">
        <f aca="false">IF(B66="","",IF(C66="Confirmed",1,IF(C66="Likely",Assumptions!$B$8,IF(C66="Possible",Assumptions!$B$9,0))))</f>
        <v/>
      </c>
      <c r="I66" s="22" t="str">
        <f aca="false">IF(B66="","",B66*H66)</f>
        <v/>
      </c>
      <c r="J66" s="5"/>
      <c r="K66" s="5"/>
    </row>
    <row r="67" customFormat="false" ht="15" hidden="false" customHeight="false" outlineLevel="0" collapsed="false">
      <c r="A67" s="5"/>
      <c r="B67" s="19"/>
      <c r="C67" s="5"/>
      <c r="D67" s="15"/>
      <c r="E67" s="20"/>
      <c r="F67" s="20"/>
      <c r="G67" s="11" t="str">
        <f aca="false">IF(OR(B67="",D67=""),"",D67+N(E67)+N(F67))</f>
        <v/>
      </c>
      <c r="H67" s="21" t="str">
        <f aca="false">IF(B67="","",IF(C67="Confirmed",1,IF(C67="Likely",Assumptions!$B$8,IF(C67="Possible",Assumptions!$B$9,0))))</f>
        <v/>
      </c>
      <c r="I67" s="22" t="str">
        <f aca="false">IF(B67="","",B67*H67)</f>
        <v/>
      </c>
      <c r="J67" s="5"/>
      <c r="K67" s="5"/>
    </row>
    <row r="68" customFormat="false" ht="15" hidden="false" customHeight="false" outlineLevel="0" collapsed="false">
      <c r="A68" s="5"/>
      <c r="B68" s="19"/>
      <c r="C68" s="5"/>
      <c r="D68" s="15"/>
      <c r="E68" s="20"/>
      <c r="F68" s="20"/>
      <c r="G68" s="11" t="str">
        <f aca="false">IF(OR(B68="",D68=""),"",D68+N(E68)+N(F68))</f>
        <v/>
      </c>
      <c r="H68" s="21" t="str">
        <f aca="false">IF(B68="","",IF(C68="Confirmed",1,IF(C68="Likely",Assumptions!$B$8,IF(C68="Possible",Assumptions!$B$9,0))))</f>
        <v/>
      </c>
      <c r="I68" s="22" t="str">
        <f aca="false">IF(B68="","",B68*H68)</f>
        <v/>
      </c>
      <c r="J68" s="5"/>
      <c r="K68" s="5"/>
    </row>
    <row r="69" customFormat="false" ht="15" hidden="false" customHeight="false" outlineLevel="0" collapsed="false">
      <c r="A69" s="5"/>
      <c r="B69" s="19"/>
      <c r="C69" s="5"/>
      <c r="D69" s="15"/>
      <c r="E69" s="20"/>
      <c r="F69" s="20"/>
      <c r="G69" s="11" t="str">
        <f aca="false">IF(OR(B69="",D69=""),"",D69+N(E69)+N(F69))</f>
        <v/>
      </c>
      <c r="H69" s="21" t="str">
        <f aca="false">IF(B69="","",IF(C69="Confirmed",1,IF(C69="Likely",Assumptions!$B$8,IF(C69="Possible",Assumptions!$B$9,0))))</f>
        <v/>
      </c>
      <c r="I69" s="22" t="str">
        <f aca="false">IF(B69="","",B69*H69)</f>
        <v/>
      </c>
      <c r="J69" s="5"/>
      <c r="K69" s="5"/>
    </row>
    <row r="70" customFormat="false" ht="15" hidden="false" customHeight="false" outlineLevel="0" collapsed="false">
      <c r="A70" s="5"/>
      <c r="B70" s="19"/>
      <c r="C70" s="5"/>
      <c r="D70" s="15"/>
      <c r="E70" s="20"/>
      <c r="F70" s="20"/>
      <c r="G70" s="11" t="str">
        <f aca="false">IF(OR(B70="",D70=""),"",D70+N(E70)+N(F70))</f>
        <v/>
      </c>
      <c r="H70" s="21" t="str">
        <f aca="false">IF(B70="","",IF(C70="Confirmed",1,IF(C70="Likely",Assumptions!$B$8,IF(C70="Possible",Assumptions!$B$9,0))))</f>
        <v/>
      </c>
      <c r="I70" s="22" t="str">
        <f aca="false">IF(B70="","",B70*H70)</f>
        <v/>
      </c>
      <c r="J70" s="5"/>
      <c r="K70" s="5"/>
    </row>
    <row r="71" customFormat="false" ht="15" hidden="false" customHeight="false" outlineLevel="0" collapsed="false">
      <c r="A71" s="5"/>
      <c r="B71" s="19"/>
      <c r="C71" s="5"/>
      <c r="D71" s="15"/>
      <c r="E71" s="20"/>
      <c r="F71" s="20"/>
      <c r="G71" s="11" t="str">
        <f aca="false">IF(OR(B71="",D71=""),"",D71+N(E71)+N(F71))</f>
        <v/>
      </c>
      <c r="H71" s="21" t="str">
        <f aca="false">IF(B71="","",IF(C71="Confirmed",1,IF(C71="Likely",Assumptions!$B$8,IF(C71="Possible",Assumptions!$B$9,0))))</f>
        <v/>
      </c>
      <c r="I71" s="22" t="str">
        <f aca="false">IF(B71="","",B71*H71)</f>
        <v/>
      </c>
      <c r="J71" s="5"/>
      <c r="K71" s="5"/>
    </row>
    <row r="72" customFormat="false" ht="15" hidden="false" customHeight="false" outlineLevel="0" collapsed="false">
      <c r="A72" s="5"/>
      <c r="B72" s="19"/>
      <c r="C72" s="5"/>
      <c r="D72" s="15"/>
      <c r="E72" s="20"/>
      <c r="F72" s="20"/>
      <c r="G72" s="11" t="str">
        <f aca="false">IF(OR(B72="",D72=""),"",D72+N(E72)+N(F72))</f>
        <v/>
      </c>
      <c r="H72" s="21" t="str">
        <f aca="false">IF(B72="","",IF(C72="Confirmed",1,IF(C72="Likely",Assumptions!$B$8,IF(C72="Possible",Assumptions!$B$9,0))))</f>
        <v/>
      </c>
      <c r="I72" s="22" t="str">
        <f aca="false">IF(B72="","",B72*H72)</f>
        <v/>
      </c>
      <c r="J72" s="5"/>
      <c r="K72" s="5"/>
    </row>
    <row r="73" customFormat="false" ht="15" hidden="false" customHeight="false" outlineLevel="0" collapsed="false">
      <c r="A73" s="5"/>
      <c r="B73" s="19"/>
      <c r="C73" s="5"/>
      <c r="D73" s="15"/>
      <c r="E73" s="20"/>
      <c r="F73" s="20"/>
      <c r="G73" s="11" t="str">
        <f aca="false">IF(OR(B73="",D73=""),"",D73+N(E73)+N(F73))</f>
        <v/>
      </c>
      <c r="H73" s="21" t="str">
        <f aca="false">IF(B73="","",IF(C73="Confirmed",1,IF(C73="Likely",Assumptions!$B$8,IF(C73="Possible",Assumptions!$B$9,0))))</f>
        <v/>
      </c>
      <c r="I73" s="22" t="str">
        <f aca="false">IF(B73="","",B73*H73)</f>
        <v/>
      </c>
      <c r="J73" s="5"/>
      <c r="K73" s="5"/>
    </row>
    <row r="74" customFormat="false" ht="15" hidden="false" customHeight="false" outlineLevel="0" collapsed="false">
      <c r="A74" s="5"/>
      <c r="B74" s="19"/>
      <c r="C74" s="5"/>
      <c r="D74" s="15"/>
      <c r="E74" s="20"/>
      <c r="F74" s="20"/>
      <c r="G74" s="11" t="str">
        <f aca="false">IF(OR(B74="",D74=""),"",D74+N(E74)+N(F74))</f>
        <v/>
      </c>
      <c r="H74" s="21" t="str">
        <f aca="false">IF(B74="","",IF(C74="Confirmed",1,IF(C74="Likely",Assumptions!$B$8,IF(C74="Possible",Assumptions!$B$9,0))))</f>
        <v/>
      </c>
      <c r="I74" s="22" t="str">
        <f aca="false">IF(B74="","",B74*H74)</f>
        <v/>
      </c>
      <c r="J74" s="5"/>
      <c r="K74" s="5"/>
    </row>
    <row r="75" customFormat="false" ht="15" hidden="false" customHeight="false" outlineLevel="0" collapsed="false">
      <c r="A75" s="5"/>
      <c r="B75" s="19"/>
      <c r="C75" s="5"/>
      <c r="D75" s="15"/>
      <c r="E75" s="20"/>
      <c r="F75" s="20"/>
      <c r="G75" s="11" t="str">
        <f aca="false">IF(OR(B75="",D75=""),"",D75+N(E75)+N(F75))</f>
        <v/>
      </c>
      <c r="H75" s="21" t="str">
        <f aca="false">IF(B75="","",IF(C75="Confirmed",1,IF(C75="Likely",Assumptions!$B$8,IF(C75="Possible",Assumptions!$B$9,0))))</f>
        <v/>
      </c>
      <c r="I75" s="22" t="str">
        <f aca="false">IF(B75="","",B75*H75)</f>
        <v/>
      </c>
      <c r="J75" s="5"/>
      <c r="K75" s="5"/>
    </row>
    <row r="76" customFormat="false" ht="15" hidden="false" customHeight="false" outlineLevel="0" collapsed="false">
      <c r="A76" s="5"/>
      <c r="B76" s="19"/>
      <c r="C76" s="5"/>
      <c r="D76" s="15"/>
      <c r="E76" s="20"/>
      <c r="F76" s="20"/>
      <c r="G76" s="11" t="str">
        <f aca="false">IF(OR(B76="",D76=""),"",D76+N(E76)+N(F76))</f>
        <v/>
      </c>
      <c r="H76" s="21" t="str">
        <f aca="false">IF(B76="","",IF(C76="Confirmed",1,IF(C76="Likely",Assumptions!$B$8,IF(C76="Possible",Assumptions!$B$9,0))))</f>
        <v/>
      </c>
      <c r="I76" s="22" t="str">
        <f aca="false">IF(B76="","",B76*H76)</f>
        <v/>
      </c>
      <c r="J76" s="5"/>
      <c r="K76" s="5"/>
    </row>
    <row r="77" customFormat="false" ht="15" hidden="false" customHeight="false" outlineLevel="0" collapsed="false">
      <c r="A77" s="5"/>
      <c r="B77" s="19"/>
      <c r="C77" s="5"/>
      <c r="D77" s="15"/>
      <c r="E77" s="20"/>
      <c r="F77" s="20"/>
      <c r="G77" s="11" t="str">
        <f aca="false">IF(OR(B77="",D77=""),"",D77+N(E77)+N(F77))</f>
        <v/>
      </c>
      <c r="H77" s="21" t="str">
        <f aca="false">IF(B77="","",IF(C77="Confirmed",1,IF(C77="Likely",Assumptions!$B$8,IF(C77="Possible",Assumptions!$B$9,0))))</f>
        <v/>
      </c>
      <c r="I77" s="22" t="str">
        <f aca="false">IF(B77="","",B77*H77)</f>
        <v/>
      </c>
      <c r="J77" s="5"/>
      <c r="K77" s="5"/>
    </row>
    <row r="78" customFormat="false" ht="15" hidden="false" customHeight="false" outlineLevel="0" collapsed="false">
      <c r="A78" s="5"/>
      <c r="B78" s="19"/>
      <c r="C78" s="5"/>
      <c r="D78" s="15"/>
      <c r="E78" s="20"/>
      <c r="F78" s="20"/>
      <c r="G78" s="11" t="str">
        <f aca="false">IF(OR(B78="",D78=""),"",D78+N(E78)+N(F78))</f>
        <v/>
      </c>
      <c r="H78" s="21" t="str">
        <f aca="false">IF(B78="","",IF(C78="Confirmed",1,IF(C78="Likely",Assumptions!$B$8,IF(C78="Possible",Assumptions!$B$9,0))))</f>
        <v/>
      </c>
      <c r="I78" s="22" t="str">
        <f aca="false">IF(B78="","",B78*H78)</f>
        <v/>
      </c>
      <c r="J78" s="5"/>
      <c r="K78" s="5"/>
    </row>
    <row r="79" customFormat="false" ht="15" hidden="false" customHeight="false" outlineLevel="0" collapsed="false">
      <c r="A79" s="5"/>
      <c r="B79" s="19"/>
      <c r="C79" s="5"/>
      <c r="D79" s="15"/>
      <c r="E79" s="20"/>
      <c r="F79" s="20"/>
      <c r="G79" s="11" t="str">
        <f aca="false">IF(OR(B79="",D79=""),"",D79+N(E79)+N(F79))</f>
        <v/>
      </c>
      <c r="H79" s="21" t="str">
        <f aca="false">IF(B79="","",IF(C79="Confirmed",1,IF(C79="Likely",Assumptions!$B$8,IF(C79="Possible",Assumptions!$B$9,0))))</f>
        <v/>
      </c>
      <c r="I79" s="22" t="str">
        <f aca="false">IF(B79="","",B79*H79)</f>
        <v/>
      </c>
      <c r="J79" s="5"/>
      <c r="K79" s="5"/>
    </row>
    <row r="80" customFormat="false" ht="15" hidden="false" customHeight="false" outlineLevel="0" collapsed="false">
      <c r="A80" s="5"/>
      <c r="B80" s="19"/>
      <c r="C80" s="5"/>
      <c r="D80" s="15"/>
      <c r="E80" s="20"/>
      <c r="F80" s="20"/>
      <c r="G80" s="11" t="str">
        <f aca="false">IF(OR(B80="",D80=""),"",D80+N(E80)+N(F80))</f>
        <v/>
      </c>
      <c r="H80" s="21" t="str">
        <f aca="false">IF(B80="","",IF(C80="Confirmed",1,IF(C80="Likely",Assumptions!$B$8,IF(C80="Possible",Assumptions!$B$9,0))))</f>
        <v/>
      </c>
      <c r="I80" s="22" t="str">
        <f aca="false">IF(B80="","",B80*H80)</f>
        <v/>
      </c>
      <c r="J80" s="5"/>
      <c r="K80" s="5"/>
    </row>
    <row r="81" customFormat="false" ht="15" hidden="false" customHeight="false" outlineLevel="0" collapsed="false">
      <c r="A81" s="5"/>
      <c r="B81" s="19"/>
      <c r="C81" s="5"/>
      <c r="D81" s="15"/>
      <c r="E81" s="20"/>
      <c r="F81" s="20"/>
      <c r="G81" s="11" t="str">
        <f aca="false">IF(OR(B81="",D81=""),"",D81+N(E81)+N(F81))</f>
        <v/>
      </c>
      <c r="H81" s="21" t="str">
        <f aca="false">IF(B81="","",IF(C81="Confirmed",1,IF(C81="Likely",Assumptions!$B$8,IF(C81="Possible",Assumptions!$B$9,0))))</f>
        <v/>
      </c>
      <c r="I81" s="22" t="str">
        <f aca="false">IF(B81="","",B81*H81)</f>
        <v/>
      </c>
      <c r="J81" s="5"/>
      <c r="K81" s="5"/>
    </row>
    <row r="82" customFormat="false" ht="15" hidden="false" customHeight="false" outlineLevel="0" collapsed="false">
      <c r="A82" s="5"/>
      <c r="B82" s="19"/>
      <c r="C82" s="5"/>
      <c r="D82" s="15"/>
      <c r="E82" s="20"/>
      <c r="F82" s="20"/>
      <c r="G82" s="11" t="str">
        <f aca="false">IF(OR(B82="",D82=""),"",D82+N(E82)+N(F82))</f>
        <v/>
      </c>
      <c r="H82" s="21" t="str">
        <f aca="false">IF(B82="","",IF(C82="Confirmed",1,IF(C82="Likely",Assumptions!$B$8,IF(C82="Possible",Assumptions!$B$9,0))))</f>
        <v/>
      </c>
      <c r="I82" s="22" t="str">
        <f aca="false">IF(B82="","",B82*H82)</f>
        <v/>
      </c>
      <c r="J82" s="5"/>
      <c r="K82" s="5"/>
    </row>
    <row r="83" customFormat="false" ht="15" hidden="false" customHeight="false" outlineLevel="0" collapsed="false">
      <c r="A83" s="5"/>
      <c r="B83" s="19"/>
      <c r="C83" s="5"/>
      <c r="D83" s="15"/>
      <c r="E83" s="20"/>
      <c r="F83" s="20"/>
      <c r="G83" s="11" t="str">
        <f aca="false">IF(OR(B83="",D83=""),"",D83+N(E83)+N(F83))</f>
        <v/>
      </c>
      <c r="H83" s="21" t="str">
        <f aca="false">IF(B83="","",IF(C83="Confirmed",1,IF(C83="Likely",Assumptions!$B$8,IF(C83="Possible",Assumptions!$B$9,0))))</f>
        <v/>
      </c>
      <c r="I83" s="22" t="str">
        <f aca="false">IF(B83="","",B83*H83)</f>
        <v/>
      </c>
      <c r="J83" s="5"/>
      <c r="K83" s="5"/>
    </row>
    <row r="84" customFormat="false" ht="15" hidden="false" customHeight="false" outlineLevel="0" collapsed="false">
      <c r="A84" s="5"/>
      <c r="B84" s="19"/>
      <c r="C84" s="5"/>
      <c r="D84" s="15"/>
      <c r="E84" s="20"/>
      <c r="F84" s="20"/>
      <c r="G84" s="11" t="str">
        <f aca="false">IF(OR(B84="",D84=""),"",D84+N(E84)+N(F84))</f>
        <v/>
      </c>
      <c r="H84" s="21" t="str">
        <f aca="false">IF(B84="","",IF(C84="Confirmed",1,IF(C84="Likely",Assumptions!$B$8,IF(C84="Possible",Assumptions!$B$9,0))))</f>
        <v/>
      </c>
      <c r="I84" s="22" t="str">
        <f aca="false">IF(B84="","",B84*H84)</f>
        <v/>
      </c>
      <c r="J84" s="5"/>
      <c r="K84" s="5"/>
    </row>
    <row r="85" customFormat="false" ht="15" hidden="false" customHeight="false" outlineLevel="0" collapsed="false">
      <c r="A85" s="5"/>
      <c r="B85" s="19"/>
      <c r="C85" s="5"/>
      <c r="D85" s="15"/>
      <c r="E85" s="20"/>
      <c r="F85" s="20"/>
      <c r="G85" s="11" t="str">
        <f aca="false">IF(OR(B85="",D85=""),"",D85+N(E85)+N(F85))</f>
        <v/>
      </c>
      <c r="H85" s="21" t="str">
        <f aca="false">IF(B85="","",IF(C85="Confirmed",1,IF(C85="Likely",Assumptions!$B$8,IF(C85="Possible",Assumptions!$B$9,0))))</f>
        <v/>
      </c>
      <c r="I85" s="22" t="str">
        <f aca="false">IF(B85="","",B85*H85)</f>
        <v/>
      </c>
      <c r="J85" s="5"/>
      <c r="K85" s="5"/>
    </row>
    <row r="86" customFormat="false" ht="15" hidden="false" customHeight="false" outlineLevel="0" collapsed="false">
      <c r="A86" s="5"/>
      <c r="B86" s="19"/>
      <c r="C86" s="5"/>
      <c r="D86" s="15"/>
      <c r="E86" s="20"/>
      <c r="F86" s="20"/>
      <c r="G86" s="11" t="str">
        <f aca="false">IF(OR(B86="",D86=""),"",D86+N(E86)+N(F86))</f>
        <v/>
      </c>
      <c r="H86" s="21" t="str">
        <f aca="false">IF(B86="","",IF(C86="Confirmed",1,IF(C86="Likely",Assumptions!$B$8,IF(C86="Possible",Assumptions!$B$9,0))))</f>
        <v/>
      </c>
      <c r="I86" s="22" t="str">
        <f aca="false">IF(B86="","",B86*H86)</f>
        <v/>
      </c>
      <c r="J86" s="5"/>
      <c r="K86" s="5"/>
    </row>
    <row r="87" customFormat="false" ht="15" hidden="false" customHeight="false" outlineLevel="0" collapsed="false">
      <c r="A87" s="5"/>
      <c r="B87" s="19"/>
      <c r="C87" s="5"/>
      <c r="D87" s="15"/>
      <c r="E87" s="20"/>
      <c r="F87" s="20"/>
      <c r="G87" s="11" t="str">
        <f aca="false">IF(OR(B87="",D87=""),"",D87+N(E87)+N(F87))</f>
        <v/>
      </c>
      <c r="H87" s="21" t="str">
        <f aca="false">IF(B87="","",IF(C87="Confirmed",1,IF(C87="Likely",Assumptions!$B$8,IF(C87="Possible",Assumptions!$B$9,0))))</f>
        <v/>
      </c>
      <c r="I87" s="22" t="str">
        <f aca="false">IF(B87="","",B87*H87)</f>
        <v/>
      </c>
      <c r="J87" s="5"/>
      <c r="K87" s="5"/>
    </row>
    <row r="88" customFormat="false" ht="15" hidden="false" customHeight="false" outlineLevel="0" collapsed="false">
      <c r="A88" s="5"/>
      <c r="B88" s="19"/>
      <c r="C88" s="5"/>
      <c r="D88" s="15"/>
      <c r="E88" s="20"/>
      <c r="F88" s="20"/>
      <c r="G88" s="11" t="str">
        <f aca="false">IF(OR(B88="",D88=""),"",D88+N(E88)+N(F88))</f>
        <v/>
      </c>
      <c r="H88" s="21" t="str">
        <f aca="false">IF(B88="","",IF(C88="Confirmed",1,IF(C88="Likely",Assumptions!$B$8,IF(C88="Possible",Assumptions!$B$9,0))))</f>
        <v/>
      </c>
      <c r="I88" s="22" t="str">
        <f aca="false">IF(B88="","",B88*H88)</f>
        <v/>
      </c>
      <c r="J88" s="5"/>
      <c r="K88" s="5"/>
    </row>
    <row r="89" customFormat="false" ht="15" hidden="false" customHeight="false" outlineLevel="0" collapsed="false">
      <c r="A89" s="5"/>
      <c r="B89" s="19"/>
      <c r="C89" s="5"/>
      <c r="D89" s="15"/>
      <c r="E89" s="20"/>
      <c r="F89" s="20"/>
      <c r="G89" s="11" t="str">
        <f aca="false">IF(OR(B89="",D89=""),"",D89+N(E89)+N(F89))</f>
        <v/>
      </c>
      <c r="H89" s="21" t="str">
        <f aca="false">IF(B89="","",IF(C89="Confirmed",1,IF(C89="Likely",Assumptions!$B$8,IF(C89="Possible",Assumptions!$B$9,0))))</f>
        <v/>
      </c>
      <c r="I89" s="22" t="str">
        <f aca="false">IF(B89="","",B89*H89)</f>
        <v/>
      </c>
      <c r="J89" s="5"/>
      <c r="K89" s="5"/>
    </row>
    <row r="90" customFormat="false" ht="15" hidden="false" customHeight="false" outlineLevel="0" collapsed="false">
      <c r="A90" s="5"/>
      <c r="B90" s="19"/>
      <c r="C90" s="5"/>
      <c r="D90" s="15"/>
      <c r="E90" s="20"/>
      <c r="F90" s="20"/>
      <c r="G90" s="11" t="str">
        <f aca="false">IF(OR(B90="",D90=""),"",D90+N(E90)+N(F90))</f>
        <v/>
      </c>
      <c r="H90" s="21" t="str">
        <f aca="false">IF(B90="","",IF(C90="Confirmed",1,IF(C90="Likely",Assumptions!$B$8,IF(C90="Possible",Assumptions!$B$9,0))))</f>
        <v/>
      </c>
      <c r="I90" s="22" t="str">
        <f aca="false">IF(B90="","",B90*H90)</f>
        <v/>
      </c>
      <c r="J90" s="5"/>
      <c r="K90" s="5"/>
    </row>
    <row r="91" customFormat="false" ht="15" hidden="false" customHeight="false" outlineLevel="0" collapsed="false">
      <c r="A91" s="5"/>
      <c r="B91" s="19"/>
      <c r="C91" s="5"/>
      <c r="D91" s="15"/>
      <c r="E91" s="20"/>
      <c r="F91" s="20"/>
      <c r="G91" s="11" t="str">
        <f aca="false">IF(OR(B91="",D91=""),"",D91+N(E91)+N(F91))</f>
        <v/>
      </c>
      <c r="H91" s="21" t="str">
        <f aca="false">IF(B91="","",IF(C91="Confirmed",1,IF(C91="Likely",Assumptions!$B$8,IF(C91="Possible",Assumptions!$B$9,0))))</f>
        <v/>
      </c>
      <c r="I91" s="22" t="str">
        <f aca="false">IF(B91="","",B91*H91)</f>
        <v/>
      </c>
      <c r="J91" s="5"/>
      <c r="K91" s="5"/>
    </row>
    <row r="92" customFormat="false" ht="15" hidden="false" customHeight="false" outlineLevel="0" collapsed="false">
      <c r="A92" s="5"/>
      <c r="B92" s="19"/>
      <c r="C92" s="5"/>
      <c r="D92" s="15"/>
      <c r="E92" s="20"/>
      <c r="F92" s="20"/>
      <c r="G92" s="11" t="str">
        <f aca="false">IF(OR(B92="",D92=""),"",D92+N(E92)+N(F92))</f>
        <v/>
      </c>
      <c r="H92" s="21" t="str">
        <f aca="false">IF(B92="","",IF(C92="Confirmed",1,IF(C92="Likely",Assumptions!$B$8,IF(C92="Possible",Assumptions!$B$9,0))))</f>
        <v/>
      </c>
      <c r="I92" s="22" t="str">
        <f aca="false">IF(B92="","",B92*H92)</f>
        <v/>
      </c>
      <c r="J92" s="5"/>
      <c r="K92" s="5"/>
    </row>
    <row r="93" customFormat="false" ht="15" hidden="false" customHeight="false" outlineLevel="0" collapsed="false">
      <c r="A93" s="5"/>
      <c r="B93" s="19"/>
      <c r="C93" s="5"/>
      <c r="D93" s="15"/>
      <c r="E93" s="20"/>
      <c r="F93" s="20"/>
      <c r="G93" s="11" t="str">
        <f aca="false">IF(OR(B93="",D93=""),"",D93+N(E93)+N(F93))</f>
        <v/>
      </c>
      <c r="H93" s="21" t="str">
        <f aca="false">IF(B93="","",IF(C93="Confirmed",1,IF(C93="Likely",Assumptions!$B$8,IF(C93="Possible",Assumptions!$B$9,0))))</f>
        <v/>
      </c>
      <c r="I93" s="22" t="str">
        <f aca="false">IF(B93="","",B93*H93)</f>
        <v/>
      </c>
      <c r="J93" s="5"/>
      <c r="K93" s="5"/>
    </row>
    <row r="94" customFormat="false" ht="15" hidden="false" customHeight="false" outlineLevel="0" collapsed="false">
      <c r="A94" s="5"/>
      <c r="B94" s="19"/>
      <c r="C94" s="5"/>
      <c r="D94" s="15"/>
      <c r="E94" s="20"/>
      <c r="F94" s="20"/>
      <c r="G94" s="11" t="str">
        <f aca="false">IF(OR(B94="",D94=""),"",D94+N(E94)+N(F94))</f>
        <v/>
      </c>
      <c r="H94" s="21" t="str">
        <f aca="false">IF(B94="","",IF(C94="Confirmed",1,IF(C94="Likely",Assumptions!$B$8,IF(C94="Possible",Assumptions!$B$9,0))))</f>
        <v/>
      </c>
      <c r="I94" s="22" t="str">
        <f aca="false">IF(B94="","",B94*H94)</f>
        <v/>
      </c>
      <c r="J94" s="5"/>
      <c r="K94" s="5"/>
    </row>
    <row r="95" customFormat="false" ht="15" hidden="false" customHeight="false" outlineLevel="0" collapsed="false">
      <c r="A95" s="5"/>
      <c r="B95" s="19"/>
      <c r="C95" s="5"/>
      <c r="D95" s="15"/>
      <c r="E95" s="20"/>
      <c r="F95" s="20"/>
      <c r="G95" s="11" t="str">
        <f aca="false">IF(OR(B95="",D95=""),"",D95+N(E95)+N(F95))</f>
        <v/>
      </c>
      <c r="H95" s="21" t="str">
        <f aca="false">IF(B95="","",IF(C95="Confirmed",1,IF(C95="Likely",Assumptions!$B$8,IF(C95="Possible",Assumptions!$B$9,0))))</f>
        <v/>
      </c>
      <c r="I95" s="22" t="str">
        <f aca="false">IF(B95="","",B95*H95)</f>
        <v/>
      </c>
      <c r="J95" s="5"/>
      <c r="K95" s="5"/>
    </row>
    <row r="96" customFormat="false" ht="15" hidden="false" customHeight="false" outlineLevel="0" collapsed="false">
      <c r="A96" s="5"/>
      <c r="B96" s="19"/>
      <c r="C96" s="5"/>
      <c r="D96" s="15"/>
      <c r="E96" s="20"/>
      <c r="F96" s="20"/>
      <c r="G96" s="11" t="str">
        <f aca="false">IF(OR(B96="",D96=""),"",D96+N(E96)+N(F96))</f>
        <v/>
      </c>
      <c r="H96" s="21" t="str">
        <f aca="false">IF(B96="","",IF(C96="Confirmed",1,IF(C96="Likely",Assumptions!$B$8,IF(C96="Possible",Assumptions!$B$9,0))))</f>
        <v/>
      </c>
      <c r="I96" s="22" t="str">
        <f aca="false">IF(B96="","",B96*H96)</f>
        <v/>
      </c>
      <c r="J96" s="5"/>
      <c r="K96" s="5"/>
    </row>
    <row r="97" customFormat="false" ht="15" hidden="false" customHeight="false" outlineLevel="0" collapsed="false">
      <c r="A97" s="5"/>
      <c r="B97" s="19"/>
      <c r="C97" s="5"/>
      <c r="D97" s="15"/>
      <c r="E97" s="20"/>
      <c r="F97" s="20"/>
      <c r="G97" s="11" t="str">
        <f aca="false">IF(OR(B97="",D97=""),"",D97+N(E97)+N(F97))</f>
        <v/>
      </c>
      <c r="H97" s="21" t="str">
        <f aca="false">IF(B97="","",IF(C97="Confirmed",1,IF(C97="Likely",Assumptions!$B$8,IF(C97="Possible",Assumptions!$B$9,0))))</f>
        <v/>
      </c>
      <c r="I97" s="22" t="str">
        <f aca="false">IF(B97="","",B97*H97)</f>
        <v/>
      </c>
      <c r="J97" s="5"/>
      <c r="K97" s="5"/>
    </row>
    <row r="98" customFormat="false" ht="15" hidden="false" customHeight="false" outlineLevel="0" collapsed="false">
      <c r="A98" s="5"/>
      <c r="B98" s="19"/>
      <c r="C98" s="5"/>
      <c r="D98" s="15"/>
      <c r="E98" s="20"/>
      <c r="F98" s="20"/>
      <c r="G98" s="11" t="str">
        <f aca="false">IF(OR(B98="",D98=""),"",D98+N(E98)+N(F98))</f>
        <v/>
      </c>
      <c r="H98" s="21" t="str">
        <f aca="false">IF(B98="","",IF(C98="Confirmed",1,IF(C98="Likely",Assumptions!$B$8,IF(C98="Possible",Assumptions!$B$9,0))))</f>
        <v/>
      </c>
      <c r="I98" s="22" t="str">
        <f aca="false">IF(B98="","",B98*H98)</f>
        <v/>
      </c>
      <c r="J98" s="5"/>
      <c r="K98" s="5"/>
    </row>
    <row r="99" customFormat="false" ht="15" hidden="false" customHeight="false" outlineLevel="0" collapsed="false">
      <c r="A99" s="5"/>
      <c r="B99" s="19"/>
      <c r="C99" s="5"/>
      <c r="D99" s="15"/>
      <c r="E99" s="20"/>
      <c r="F99" s="20"/>
      <c r="G99" s="11" t="str">
        <f aca="false">IF(OR(B99="",D99=""),"",D99+N(E99)+N(F99))</f>
        <v/>
      </c>
      <c r="H99" s="21" t="str">
        <f aca="false">IF(B99="","",IF(C99="Confirmed",1,IF(C99="Likely",Assumptions!$B$8,IF(C99="Possible",Assumptions!$B$9,0))))</f>
        <v/>
      </c>
      <c r="I99" s="22" t="str">
        <f aca="false">IF(B99="","",B99*H99)</f>
        <v/>
      </c>
      <c r="J99" s="5"/>
      <c r="K99" s="5"/>
    </row>
    <row r="100" customFormat="false" ht="15" hidden="false" customHeight="false" outlineLevel="0" collapsed="false">
      <c r="A100" s="5"/>
      <c r="B100" s="19"/>
      <c r="C100" s="5"/>
      <c r="D100" s="15"/>
      <c r="E100" s="20"/>
      <c r="F100" s="20"/>
      <c r="G100" s="11" t="str">
        <f aca="false">IF(OR(B100="",D100=""),"",D100+N(E100)+N(F100))</f>
        <v/>
      </c>
      <c r="H100" s="21" t="str">
        <f aca="false">IF(B100="","",IF(C100="Confirmed",1,IF(C100="Likely",Assumptions!$B$8,IF(C100="Possible",Assumptions!$B$9,0))))</f>
        <v/>
      </c>
      <c r="I100" s="22" t="str">
        <f aca="false">IF(B100="","",B100*H100)</f>
        <v/>
      </c>
      <c r="J100" s="5"/>
      <c r="K100" s="5"/>
    </row>
    <row r="101" customFormat="false" ht="15" hidden="false" customHeight="false" outlineLevel="0" collapsed="false">
      <c r="A101" s="5"/>
      <c r="B101" s="19"/>
      <c r="C101" s="5"/>
      <c r="D101" s="15"/>
      <c r="E101" s="20"/>
      <c r="F101" s="20"/>
      <c r="G101" s="11" t="str">
        <f aca="false">IF(OR(B101="",D101=""),"",D101+N(E101)+N(F101))</f>
        <v/>
      </c>
      <c r="H101" s="21" t="str">
        <f aca="false">IF(B101="","",IF(C101="Confirmed",1,IF(C101="Likely",Assumptions!$B$8,IF(C101="Possible",Assumptions!$B$9,0))))</f>
        <v/>
      </c>
      <c r="I101" s="22" t="str">
        <f aca="false">IF(B101="","",B101*H101)</f>
        <v/>
      </c>
      <c r="J101" s="5"/>
      <c r="K101" s="5"/>
    </row>
    <row r="102" customFormat="false" ht="15" hidden="false" customHeight="false" outlineLevel="0" collapsed="false">
      <c r="A102" s="5"/>
      <c r="B102" s="19"/>
      <c r="C102" s="5"/>
      <c r="D102" s="15"/>
      <c r="E102" s="20"/>
      <c r="F102" s="20"/>
      <c r="G102" s="11" t="str">
        <f aca="false">IF(OR(B102="",D102=""),"",D102+N(E102)+N(F102))</f>
        <v/>
      </c>
      <c r="H102" s="21" t="str">
        <f aca="false">IF(B102="","",IF(C102="Confirmed",1,IF(C102="Likely",Assumptions!$B$8,IF(C102="Possible",Assumptions!$B$9,0))))</f>
        <v/>
      </c>
      <c r="I102" s="22" t="str">
        <f aca="false">IF(B102="","",B102*H102)</f>
        <v/>
      </c>
      <c r="J102" s="5"/>
      <c r="K102" s="5"/>
    </row>
    <row r="103" customFormat="false" ht="15" hidden="false" customHeight="false" outlineLevel="0" collapsed="false">
      <c r="A103" s="5"/>
      <c r="B103" s="19"/>
      <c r="C103" s="5"/>
      <c r="D103" s="15"/>
      <c r="E103" s="20"/>
      <c r="F103" s="20"/>
      <c r="G103" s="11" t="str">
        <f aca="false">IF(OR(B103="",D103=""),"",D103+N(E103)+N(F103))</f>
        <v/>
      </c>
      <c r="H103" s="21" t="str">
        <f aca="false">IF(B103="","",IF(C103="Confirmed",1,IF(C103="Likely",Assumptions!$B$8,IF(C103="Possible",Assumptions!$B$9,0))))</f>
        <v/>
      </c>
      <c r="I103" s="22" t="str">
        <f aca="false">IF(B103="","",B103*H103)</f>
        <v/>
      </c>
      <c r="J103" s="5"/>
      <c r="K103" s="5"/>
    </row>
    <row r="106" customFormat="false" ht="15" hidden="false" customHeight="true" outlineLevel="0" collapsed="false">
      <c r="A106" s="23" t="s">
        <v>75</v>
      </c>
      <c r="B106" s="23"/>
      <c r="C106" s="23"/>
      <c r="D106" s="23"/>
      <c r="E106" s="23"/>
      <c r="F106" s="23"/>
      <c r="G106" s="23"/>
      <c r="H106" s="23"/>
      <c r="I106" s="23"/>
      <c r="J106" s="23"/>
      <c r="K106" s="23"/>
    </row>
    <row r="107" customFormat="false" ht="15" hidden="false" customHeight="false" outlineLevel="0" collapsed="false">
      <c r="A107" s="23"/>
      <c r="B107" s="23"/>
      <c r="C107" s="23"/>
      <c r="D107" s="23"/>
      <c r="E107" s="23"/>
      <c r="F107" s="23"/>
      <c r="G107" s="23"/>
      <c r="H107" s="23"/>
      <c r="I107" s="23"/>
      <c r="J107" s="23"/>
      <c r="K107" s="23"/>
    </row>
  </sheetData>
  <mergeCells count="1">
    <mergeCell ref="A106:K107"/>
  </mergeCells>
  <dataValidations count="2">
    <dataValidation allowBlank="true" errorStyle="stop" operator="between" prompt="Confirmed = invoiced or signed · Likely = committed client, not yet signed · Possible = a lead" promptTitle="Choose" showDropDown="false" showErrorMessage="false" showInputMessage="true" sqref="C4:C103" type="list">
      <formula1>"Confirmed,Likely,Possible"</formula1>
      <formula2>0</formula2>
    </dataValidation>
    <dataValidation allowBlank="true" errorStyle="stop" operator="between" showDropDown="false" showErrorMessage="false" showInputMessage="false" sqref="J4:J103" type="list">
      <formula1>"Yes"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CA3AF"/>
    <pageSetUpPr fitToPage="true"/>
  </sheetPr>
  <dimension ref="A1:K6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4"/>
    <col collapsed="false" customWidth="true" hidden="false" outlineLevel="0" max="3" min="2" style="0" width="12"/>
    <col collapsed="false" customWidth="true" hidden="false" outlineLevel="0" max="5" min="4" style="0" width="14"/>
    <col collapsed="false" customWidth="true" hidden="false" outlineLevel="0" max="6" min="6" style="0" width="34"/>
    <col collapsed="false" customWidth="true" hidden="false" outlineLevel="0" max="7" min="7" style="0" width="2"/>
    <col collapsed="false" customWidth="true" hidden="false" outlineLevel="0" max="11" min="8" style="0" width="12"/>
  </cols>
  <sheetData>
    <row r="1" customFormat="false" ht="19.7" hidden="false" customHeight="false" outlineLevel="0" collapsed="false">
      <c r="A1" s="1" t="s">
        <v>76</v>
      </c>
    </row>
    <row r="2" customFormat="false" ht="74.6" hidden="false" customHeight="false" outlineLevel="0" collapsed="false">
      <c r="A2" s="2" t="s">
        <v>77</v>
      </c>
      <c r="H2" s="7" t="s">
        <v>78</v>
      </c>
    </row>
    <row r="3" customFormat="false" ht="23.85" hidden="false" customHeight="false" outlineLevel="0" collapsed="false">
      <c r="A3" s="18" t="s">
        <v>79</v>
      </c>
      <c r="B3" s="18" t="s">
        <v>54</v>
      </c>
      <c r="C3" s="18" t="s">
        <v>80</v>
      </c>
      <c r="D3" s="18" t="s">
        <v>81</v>
      </c>
      <c r="E3" s="18" t="s">
        <v>82</v>
      </c>
      <c r="F3" s="18" t="s">
        <v>63</v>
      </c>
      <c r="G3" s="18"/>
      <c r="H3" s="18" t="s">
        <v>83</v>
      </c>
      <c r="I3" s="18" t="s">
        <v>84</v>
      </c>
      <c r="J3" s="18" t="s">
        <v>85</v>
      </c>
      <c r="K3" s="18" t="s">
        <v>86</v>
      </c>
    </row>
    <row r="4" customFormat="false" ht="15" hidden="false" customHeight="false" outlineLevel="0" collapsed="false">
      <c r="A4" s="5" t="s">
        <v>87</v>
      </c>
      <c r="B4" s="19" t="n">
        <v>3500</v>
      </c>
      <c r="C4" s="5" t="s">
        <v>88</v>
      </c>
      <c r="D4" s="20" t="n">
        <v>1</v>
      </c>
      <c r="E4" s="15"/>
      <c r="F4" s="5" t="s">
        <v>89</v>
      </c>
      <c r="H4" s="24" t="n">
        <f aca="false">IF(AND(C4="Monthly",D4&lt;&gt;""),DATE(YEAR(Assumptions!$B$4),MONTH(Assumptions!$B$4)+0,MIN(D4,DAY(EOMONTH(Assumptions!$B$4,0)))),"")</f>
        <v>46266</v>
      </c>
      <c r="I4" s="24" t="n">
        <f aca="false">IF(AND(C4="Monthly",D4&lt;&gt;""),DATE(YEAR(Assumptions!$B$4),MONTH(Assumptions!$B$4)+1,MIN(D4,DAY(EOMONTH(Assumptions!$B$4,1)))),"")</f>
        <v>46296</v>
      </c>
      <c r="J4" s="24" t="n">
        <f aca="false">IF(AND(C4="Monthly",D4&lt;&gt;""),DATE(YEAR(Assumptions!$B$4),MONTH(Assumptions!$B$4)+2,MIN(D4,DAY(EOMONTH(Assumptions!$B$4,2)))),"")</f>
        <v>46327</v>
      </c>
      <c r="K4" s="24" t="n">
        <f aca="false">IF(AND(C4="Monthly",D4&lt;&gt;""),DATE(YEAR(Assumptions!$B$4),MONTH(Assumptions!$B$4)+3,MIN(D4,DAY(EOMONTH(Assumptions!$B$4,3)))),"")</f>
        <v>46357</v>
      </c>
    </row>
    <row r="5" customFormat="false" ht="15" hidden="false" customHeight="false" outlineLevel="0" collapsed="false">
      <c r="A5" s="5" t="s">
        <v>90</v>
      </c>
      <c r="B5" s="19" t="n">
        <v>120</v>
      </c>
      <c r="C5" s="5" t="s">
        <v>88</v>
      </c>
      <c r="D5" s="20" t="n">
        <v>8</v>
      </c>
      <c r="E5" s="15"/>
      <c r="F5" s="5"/>
      <c r="H5" s="24" t="n">
        <f aca="false">IF(AND(C5="Monthly",D5&lt;&gt;""),DATE(YEAR(Assumptions!$B$4),MONTH(Assumptions!$B$4)+0,MIN(D5,DAY(EOMONTH(Assumptions!$B$4,0)))),"")</f>
        <v>46273</v>
      </c>
      <c r="I5" s="24" t="n">
        <f aca="false">IF(AND(C5="Monthly",D5&lt;&gt;""),DATE(YEAR(Assumptions!$B$4),MONTH(Assumptions!$B$4)+1,MIN(D5,DAY(EOMONTH(Assumptions!$B$4,1)))),"")</f>
        <v>46303</v>
      </c>
      <c r="J5" s="24" t="n">
        <f aca="false">IF(AND(C5="Monthly",D5&lt;&gt;""),DATE(YEAR(Assumptions!$B$4),MONTH(Assumptions!$B$4)+2,MIN(D5,DAY(EOMONTH(Assumptions!$B$4,2)))),"")</f>
        <v>46334</v>
      </c>
      <c r="K5" s="24" t="n">
        <f aca="false">IF(AND(C5="Monthly",D5&lt;&gt;""),DATE(YEAR(Assumptions!$B$4),MONTH(Assumptions!$B$4)+3,MIN(D5,DAY(EOMONTH(Assumptions!$B$4,3)))),"")</f>
        <v>46364</v>
      </c>
    </row>
    <row r="6" customFormat="false" ht="15" hidden="false" customHeight="false" outlineLevel="0" collapsed="false">
      <c r="A6" s="5" t="s">
        <v>91</v>
      </c>
      <c r="B6" s="19" t="n">
        <v>250</v>
      </c>
      <c r="C6" s="5" t="s">
        <v>88</v>
      </c>
      <c r="D6" s="20" t="n">
        <v>1</v>
      </c>
      <c r="E6" s="15"/>
      <c r="F6" s="5"/>
      <c r="H6" s="24" t="n">
        <f aca="false">IF(AND(C6="Monthly",D6&lt;&gt;""),DATE(YEAR(Assumptions!$B$4),MONTH(Assumptions!$B$4)+0,MIN(D6,DAY(EOMONTH(Assumptions!$B$4,0)))),"")</f>
        <v>46266</v>
      </c>
      <c r="I6" s="24" t="n">
        <f aca="false">IF(AND(C6="Monthly",D6&lt;&gt;""),DATE(YEAR(Assumptions!$B$4),MONTH(Assumptions!$B$4)+1,MIN(D6,DAY(EOMONTH(Assumptions!$B$4,1)))),"")</f>
        <v>46296</v>
      </c>
      <c r="J6" s="24" t="n">
        <f aca="false">IF(AND(C6="Monthly",D6&lt;&gt;""),DATE(YEAR(Assumptions!$B$4),MONTH(Assumptions!$B$4)+2,MIN(D6,DAY(EOMONTH(Assumptions!$B$4,2)))),"")</f>
        <v>46327</v>
      </c>
      <c r="K6" s="24" t="n">
        <f aca="false">IF(AND(C6="Monthly",D6&lt;&gt;""),DATE(YEAR(Assumptions!$B$4),MONTH(Assumptions!$B$4)+3,MIN(D6,DAY(EOMONTH(Assumptions!$B$4,3)))),"")</f>
        <v>46357</v>
      </c>
    </row>
    <row r="7" customFormat="false" ht="15" hidden="false" customHeight="false" outlineLevel="0" collapsed="false">
      <c r="A7" s="5" t="s">
        <v>92</v>
      </c>
      <c r="B7" s="19" t="n">
        <v>25</v>
      </c>
      <c r="C7" s="5" t="s">
        <v>93</v>
      </c>
      <c r="D7" s="20"/>
      <c r="E7" s="15"/>
      <c r="F7" s="5"/>
      <c r="H7" s="24" t="str">
        <f aca="false">IF(AND(C7="Monthly",D7&lt;&gt;""),DATE(YEAR(Assumptions!$B$4),MONTH(Assumptions!$B$4)+0,MIN(D7,DAY(EOMONTH(Assumptions!$B$4,0)))),"")</f>
        <v/>
      </c>
      <c r="I7" s="24" t="str">
        <f aca="false">IF(AND(C7="Monthly",D7&lt;&gt;""),DATE(YEAR(Assumptions!$B$4),MONTH(Assumptions!$B$4)+1,MIN(D7,DAY(EOMONTH(Assumptions!$B$4,1)))),"")</f>
        <v/>
      </c>
      <c r="J7" s="24" t="str">
        <f aca="false">IF(AND(C7="Monthly",D7&lt;&gt;""),DATE(YEAR(Assumptions!$B$4),MONTH(Assumptions!$B$4)+2,MIN(D7,DAY(EOMONTH(Assumptions!$B$4,2)))),"")</f>
        <v/>
      </c>
      <c r="K7" s="24" t="str">
        <f aca="false">IF(AND(C7="Monthly",D7&lt;&gt;""),DATE(YEAR(Assumptions!$B$4),MONTH(Assumptions!$B$4)+3,MIN(D7,DAY(EOMONTH(Assumptions!$B$4,3)))),"")</f>
        <v/>
      </c>
    </row>
    <row r="8" customFormat="false" ht="15" hidden="false" customHeight="false" outlineLevel="0" collapsed="false">
      <c r="A8" s="5" t="s">
        <v>94</v>
      </c>
      <c r="B8" s="19" t="n">
        <v>900</v>
      </c>
      <c r="C8" s="5" t="s">
        <v>95</v>
      </c>
      <c r="D8" s="20"/>
      <c r="E8" s="15" t="n">
        <f aca="false">Assumptions!$B$4+20</f>
        <v>46299</v>
      </c>
      <c r="F8" s="5"/>
      <c r="H8" s="24" t="str">
        <f aca="false">IF(AND(C8="Monthly",D8&lt;&gt;""),DATE(YEAR(Assumptions!$B$4),MONTH(Assumptions!$B$4)+0,MIN(D8,DAY(EOMONTH(Assumptions!$B$4,0)))),"")</f>
        <v/>
      </c>
      <c r="I8" s="24" t="str">
        <f aca="false">IF(AND(C8="Monthly",D8&lt;&gt;""),DATE(YEAR(Assumptions!$B$4),MONTH(Assumptions!$B$4)+1,MIN(D8,DAY(EOMONTH(Assumptions!$B$4,1)))),"")</f>
        <v/>
      </c>
      <c r="J8" s="24" t="str">
        <f aca="false">IF(AND(C8="Monthly",D8&lt;&gt;""),DATE(YEAR(Assumptions!$B$4),MONTH(Assumptions!$B$4)+2,MIN(D8,DAY(EOMONTH(Assumptions!$B$4,2)))),"")</f>
        <v/>
      </c>
      <c r="K8" s="24" t="str">
        <f aca="false">IF(AND(C8="Monthly",D8&lt;&gt;""),DATE(YEAR(Assumptions!$B$4),MONTH(Assumptions!$B$4)+3,MIN(D8,DAY(EOMONTH(Assumptions!$B$4,3)))),"")</f>
        <v/>
      </c>
    </row>
    <row r="9" customFormat="false" ht="15" hidden="false" customHeight="false" outlineLevel="0" collapsed="false">
      <c r="A9" s="5" t="s">
        <v>96</v>
      </c>
      <c r="B9" s="19" t="n">
        <v>400</v>
      </c>
      <c r="C9" s="5" t="s">
        <v>95</v>
      </c>
      <c r="D9" s="20"/>
      <c r="E9" s="15" t="n">
        <f aca="false">Assumptions!$B$4+40</f>
        <v>46319</v>
      </c>
      <c r="F9" s="5"/>
      <c r="H9" s="24" t="str">
        <f aca="false">IF(AND(C9="Monthly",D9&lt;&gt;""),DATE(YEAR(Assumptions!$B$4),MONTH(Assumptions!$B$4)+0,MIN(D9,DAY(EOMONTH(Assumptions!$B$4,0)))),"")</f>
        <v/>
      </c>
      <c r="I9" s="24" t="str">
        <f aca="false">IF(AND(C9="Monthly",D9&lt;&gt;""),DATE(YEAR(Assumptions!$B$4),MONTH(Assumptions!$B$4)+1,MIN(D9,DAY(EOMONTH(Assumptions!$B$4,1)))),"")</f>
        <v/>
      </c>
      <c r="J9" s="24" t="str">
        <f aca="false">IF(AND(C9="Monthly",D9&lt;&gt;""),DATE(YEAR(Assumptions!$B$4),MONTH(Assumptions!$B$4)+2,MIN(D9,DAY(EOMONTH(Assumptions!$B$4,2)))),"")</f>
        <v/>
      </c>
      <c r="K9" s="24" t="str">
        <f aca="false">IF(AND(C9="Monthly",D9&lt;&gt;""),DATE(YEAR(Assumptions!$B$4),MONTH(Assumptions!$B$4)+3,MIN(D9,DAY(EOMONTH(Assumptions!$B$4,3)))),"")</f>
        <v/>
      </c>
    </row>
    <row r="10" customFormat="false" ht="15" hidden="false" customHeight="false" outlineLevel="0" collapsed="false">
      <c r="A10" s="5"/>
      <c r="B10" s="19"/>
      <c r="C10" s="5"/>
      <c r="D10" s="20"/>
      <c r="E10" s="15"/>
      <c r="F10" s="5"/>
      <c r="H10" s="24" t="str">
        <f aca="false">IF(AND(C10="Monthly",D10&lt;&gt;""),DATE(YEAR(Assumptions!$B$4),MONTH(Assumptions!$B$4)+0,MIN(D10,DAY(EOMONTH(Assumptions!$B$4,0)))),"")</f>
        <v/>
      </c>
      <c r="I10" s="24" t="str">
        <f aca="false">IF(AND(C10="Monthly",D10&lt;&gt;""),DATE(YEAR(Assumptions!$B$4),MONTH(Assumptions!$B$4)+1,MIN(D10,DAY(EOMONTH(Assumptions!$B$4,1)))),"")</f>
        <v/>
      </c>
      <c r="J10" s="24" t="str">
        <f aca="false">IF(AND(C10="Monthly",D10&lt;&gt;""),DATE(YEAR(Assumptions!$B$4),MONTH(Assumptions!$B$4)+2,MIN(D10,DAY(EOMONTH(Assumptions!$B$4,2)))),"")</f>
        <v/>
      </c>
      <c r="K10" s="24" t="str">
        <f aca="false">IF(AND(C10="Monthly",D10&lt;&gt;""),DATE(YEAR(Assumptions!$B$4),MONTH(Assumptions!$B$4)+3,MIN(D10,DAY(EOMONTH(Assumptions!$B$4,3)))),"")</f>
        <v/>
      </c>
    </row>
    <row r="11" customFormat="false" ht="15" hidden="false" customHeight="false" outlineLevel="0" collapsed="false">
      <c r="A11" s="5"/>
      <c r="B11" s="19"/>
      <c r="C11" s="5"/>
      <c r="D11" s="20"/>
      <c r="E11" s="15"/>
      <c r="F11" s="5"/>
      <c r="H11" s="24" t="str">
        <f aca="false">IF(AND(C11="Monthly",D11&lt;&gt;""),DATE(YEAR(Assumptions!$B$4),MONTH(Assumptions!$B$4)+0,MIN(D11,DAY(EOMONTH(Assumptions!$B$4,0)))),"")</f>
        <v/>
      </c>
      <c r="I11" s="24" t="str">
        <f aca="false">IF(AND(C11="Monthly",D11&lt;&gt;""),DATE(YEAR(Assumptions!$B$4),MONTH(Assumptions!$B$4)+1,MIN(D11,DAY(EOMONTH(Assumptions!$B$4,1)))),"")</f>
        <v/>
      </c>
      <c r="J11" s="24" t="str">
        <f aca="false">IF(AND(C11="Monthly",D11&lt;&gt;""),DATE(YEAR(Assumptions!$B$4),MONTH(Assumptions!$B$4)+2,MIN(D11,DAY(EOMONTH(Assumptions!$B$4,2)))),"")</f>
        <v/>
      </c>
      <c r="K11" s="24" t="str">
        <f aca="false">IF(AND(C11="Monthly",D11&lt;&gt;""),DATE(YEAR(Assumptions!$B$4),MONTH(Assumptions!$B$4)+3,MIN(D11,DAY(EOMONTH(Assumptions!$B$4,3)))),"")</f>
        <v/>
      </c>
    </row>
    <row r="12" customFormat="false" ht="15" hidden="false" customHeight="false" outlineLevel="0" collapsed="false">
      <c r="A12" s="5"/>
      <c r="B12" s="19"/>
      <c r="C12" s="5"/>
      <c r="D12" s="20"/>
      <c r="E12" s="15"/>
      <c r="F12" s="5"/>
      <c r="H12" s="24" t="str">
        <f aca="false">IF(AND(C12="Monthly",D12&lt;&gt;""),DATE(YEAR(Assumptions!$B$4),MONTH(Assumptions!$B$4)+0,MIN(D12,DAY(EOMONTH(Assumptions!$B$4,0)))),"")</f>
        <v/>
      </c>
      <c r="I12" s="24" t="str">
        <f aca="false">IF(AND(C12="Monthly",D12&lt;&gt;""),DATE(YEAR(Assumptions!$B$4),MONTH(Assumptions!$B$4)+1,MIN(D12,DAY(EOMONTH(Assumptions!$B$4,1)))),"")</f>
        <v/>
      </c>
      <c r="J12" s="24" t="str">
        <f aca="false">IF(AND(C12="Monthly",D12&lt;&gt;""),DATE(YEAR(Assumptions!$B$4),MONTH(Assumptions!$B$4)+2,MIN(D12,DAY(EOMONTH(Assumptions!$B$4,2)))),"")</f>
        <v/>
      </c>
      <c r="K12" s="24" t="str">
        <f aca="false">IF(AND(C12="Monthly",D12&lt;&gt;""),DATE(YEAR(Assumptions!$B$4),MONTH(Assumptions!$B$4)+3,MIN(D12,DAY(EOMONTH(Assumptions!$B$4,3)))),"")</f>
        <v/>
      </c>
    </row>
    <row r="13" customFormat="false" ht="15" hidden="false" customHeight="false" outlineLevel="0" collapsed="false">
      <c r="A13" s="5"/>
      <c r="B13" s="19"/>
      <c r="C13" s="5"/>
      <c r="D13" s="20"/>
      <c r="E13" s="15"/>
      <c r="F13" s="5"/>
      <c r="H13" s="24" t="str">
        <f aca="false">IF(AND(C13="Monthly",D13&lt;&gt;""),DATE(YEAR(Assumptions!$B$4),MONTH(Assumptions!$B$4)+0,MIN(D13,DAY(EOMONTH(Assumptions!$B$4,0)))),"")</f>
        <v/>
      </c>
      <c r="I13" s="24" t="str">
        <f aca="false">IF(AND(C13="Monthly",D13&lt;&gt;""),DATE(YEAR(Assumptions!$B$4),MONTH(Assumptions!$B$4)+1,MIN(D13,DAY(EOMONTH(Assumptions!$B$4,1)))),"")</f>
        <v/>
      </c>
      <c r="J13" s="24" t="str">
        <f aca="false">IF(AND(C13="Monthly",D13&lt;&gt;""),DATE(YEAR(Assumptions!$B$4),MONTH(Assumptions!$B$4)+2,MIN(D13,DAY(EOMONTH(Assumptions!$B$4,2)))),"")</f>
        <v/>
      </c>
      <c r="K13" s="24" t="str">
        <f aca="false">IF(AND(C13="Monthly",D13&lt;&gt;""),DATE(YEAR(Assumptions!$B$4),MONTH(Assumptions!$B$4)+3,MIN(D13,DAY(EOMONTH(Assumptions!$B$4,3)))),"")</f>
        <v/>
      </c>
    </row>
    <row r="14" customFormat="false" ht="15" hidden="false" customHeight="false" outlineLevel="0" collapsed="false">
      <c r="A14" s="5"/>
      <c r="B14" s="19"/>
      <c r="C14" s="5"/>
      <c r="D14" s="20"/>
      <c r="E14" s="15"/>
      <c r="F14" s="5"/>
      <c r="H14" s="24" t="str">
        <f aca="false">IF(AND(C14="Monthly",D14&lt;&gt;""),DATE(YEAR(Assumptions!$B$4),MONTH(Assumptions!$B$4)+0,MIN(D14,DAY(EOMONTH(Assumptions!$B$4,0)))),"")</f>
        <v/>
      </c>
      <c r="I14" s="24" t="str">
        <f aca="false">IF(AND(C14="Monthly",D14&lt;&gt;""),DATE(YEAR(Assumptions!$B$4),MONTH(Assumptions!$B$4)+1,MIN(D14,DAY(EOMONTH(Assumptions!$B$4,1)))),"")</f>
        <v/>
      </c>
      <c r="J14" s="24" t="str">
        <f aca="false">IF(AND(C14="Monthly",D14&lt;&gt;""),DATE(YEAR(Assumptions!$B$4),MONTH(Assumptions!$B$4)+2,MIN(D14,DAY(EOMONTH(Assumptions!$B$4,2)))),"")</f>
        <v/>
      </c>
      <c r="K14" s="24" t="str">
        <f aca="false">IF(AND(C14="Monthly",D14&lt;&gt;""),DATE(YEAR(Assumptions!$B$4),MONTH(Assumptions!$B$4)+3,MIN(D14,DAY(EOMONTH(Assumptions!$B$4,3)))),"")</f>
        <v/>
      </c>
    </row>
    <row r="15" customFormat="false" ht="15" hidden="false" customHeight="false" outlineLevel="0" collapsed="false">
      <c r="A15" s="5"/>
      <c r="B15" s="19"/>
      <c r="C15" s="5"/>
      <c r="D15" s="20"/>
      <c r="E15" s="15"/>
      <c r="F15" s="5"/>
      <c r="H15" s="24" t="str">
        <f aca="false">IF(AND(C15="Monthly",D15&lt;&gt;""),DATE(YEAR(Assumptions!$B$4),MONTH(Assumptions!$B$4)+0,MIN(D15,DAY(EOMONTH(Assumptions!$B$4,0)))),"")</f>
        <v/>
      </c>
      <c r="I15" s="24" t="str">
        <f aca="false">IF(AND(C15="Monthly",D15&lt;&gt;""),DATE(YEAR(Assumptions!$B$4),MONTH(Assumptions!$B$4)+1,MIN(D15,DAY(EOMONTH(Assumptions!$B$4,1)))),"")</f>
        <v/>
      </c>
      <c r="J15" s="24" t="str">
        <f aca="false">IF(AND(C15="Monthly",D15&lt;&gt;""),DATE(YEAR(Assumptions!$B$4),MONTH(Assumptions!$B$4)+2,MIN(D15,DAY(EOMONTH(Assumptions!$B$4,2)))),"")</f>
        <v/>
      </c>
      <c r="K15" s="24" t="str">
        <f aca="false">IF(AND(C15="Monthly",D15&lt;&gt;""),DATE(YEAR(Assumptions!$B$4),MONTH(Assumptions!$B$4)+3,MIN(D15,DAY(EOMONTH(Assumptions!$B$4,3)))),"")</f>
        <v/>
      </c>
    </row>
    <row r="16" customFormat="false" ht="15" hidden="false" customHeight="false" outlineLevel="0" collapsed="false">
      <c r="A16" s="5"/>
      <c r="B16" s="19"/>
      <c r="C16" s="5"/>
      <c r="D16" s="20"/>
      <c r="E16" s="15"/>
      <c r="F16" s="5"/>
      <c r="H16" s="24" t="str">
        <f aca="false">IF(AND(C16="Monthly",D16&lt;&gt;""),DATE(YEAR(Assumptions!$B$4),MONTH(Assumptions!$B$4)+0,MIN(D16,DAY(EOMONTH(Assumptions!$B$4,0)))),"")</f>
        <v/>
      </c>
      <c r="I16" s="24" t="str">
        <f aca="false">IF(AND(C16="Monthly",D16&lt;&gt;""),DATE(YEAR(Assumptions!$B$4),MONTH(Assumptions!$B$4)+1,MIN(D16,DAY(EOMONTH(Assumptions!$B$4,1)))),"")</f>
        <v/>
      </c>
      <c r="J16" s="24" t="str">
        <f aca="false">IF(AND(C16="Monthly",D16&lt;&gt;""),DATE(YEAR(Assumptions!$B$4),MONTH(Assumptions!$B$4)+2,MIN(D16,DAY(EOMONTH(Assumptions!$B$4,2)))),"")</f>
        <v/>
      </c>
      <c r="K16" s="24" t="str">
        <f aca="false">IF(AND(C16="Monthly",D16&lt;&gt;""),DATE(YEAR(Assumptions!$B$4),MONTH(Assumptions!$B$4)+3,MIN(D16,DAY(EOMONTH(Assumptions!$B$4,3)))),"")</f>
        <v/>
      </c>
    </row>
    <row r="17" customFormat="false" ht="15" hidden="false" customHeight="false" outlineLevel="0" collapsed="false">
      <c r="A17" s="5"/>
      <c r="B17" s="19"/>
      <c r="C17" s="5"/>
      <c r="D17" s="20"/>
      <c r="E17" s="15"/>
      <c r="F17" s="5"/>
      <c r="H17" s="24" t="str">
        <f aca="false">IF(AND(C17="Monthly",D17&lt;&gt;""),DATE(YEAR(Assumptions!$B$4),MONTH(Assumptions!$B$4)+0,MIN(D17,DAY(EOMONTH(Assumptions!$B$4,0)))),"")</f>
        <v/>
      </c>
      <c r="I17" s="24" t="str">
        <f aca="false">IF(AND(C17="Monthly",D17&lt;&gt;""),DATE(YEAR(Assumptions!$B$4),MONTH(Assumptions!$B$4)+1,MIN(D17,DAY(EOMONTH(Assumptions!$B$4,1)))),"")</f>
        <v/>
      </c>
      <c r="J17" s="24" t="str">
        <f aca="false">IF(AND(C17="Monthly",D17&lt;&gt;""),DATE(YEAR(Assumptions!$B$4),MONTH(Assumptions!$B$4)+2,MIN(D17,DAY(EOMONTH(Assumptions!$B$4,2)))),"")</f>
        <v/>
      </c>
      <c r="K17" s="24" t="str">
        <f aca="false">IF(AND(C17="Monthly",D17&lt;&gt;""),DATE(YEAR(Assumptions!$B$4),MONTH(Assumptions!$B$4)+3,MIN(D17,DAY(EOMONTH(Assumptions!$B$4,3)))),"")</f>
        <v/>
      </c>
    </row>
    <row r="18" customFormat="false" ht="15" hidden="false" customHeight="false" outlineLevel="0" collapsed="false">
      <c r="A18" s="5"/>
      <c r="B18" s="19"/>
      <c r="C18" s="5"/>
      <c r="D18" s="20"/>
      <c r="E18" s="15"/>
      <c r="F18" s="5"/>
      <c r="H18" s="24" t="str">
        <f aca="false">IF(AND(C18="Monthly",D18&lt;&gt;""),DATE(YEAR(Assumptions!$B$4),MONTH(Assumptions!$B$4)+0,MIN(D18,DAY(EOMONTH(Assumptions!$B$4,0)))),"")</f>
        <v/>
      </c>
      <c r="I18" s="24" t="str">
        <f aca="false">IF(AND(C18="Monthly",D18&lt;&gt;""),DATE(YEAR(Assumptions!$B$4),MONTH(Assumptions!$B$4)+1,MIN(D18,DAY(EOMONTH(Assumptions!$B$4,1)))),"")</f>
        <v/>
      </c>
      <c r="J18" s="24" t="str">
        <f aca="false">IF(AND(C18="Monthly",D18&lt;&gt;""),DATE(YEAR(Assumptions!$B$4),MONTH(Assumptions!$B$4)+2,MIN(D18,DAY(EOMONTH(Assumptions!$B$4,2)))),"")</f>
        <v/>
      </c>
      <c r="K18" s="24" t="str">
        <f aca="false">IF(AND(C18="Monthly",D18&lt;&gt;""),DATE(YEAR(Assumptions!$B$4),MONTH(Assumptions!$B$4)+3,MIN(D18,DAY(EOMONTH(Assumptions!$B$4,3)))),"")</f>
        <v/>
      </c>
    </row>
    <row r="19" customFormat="false" ht="15" hidden="false" customHeight="false" outlineLevel="0" collapsed="false">
      <c r="A19" s="5"/>
      <c r="B19" s="19"/>
      <c r="C19" s="5"/>
      <c r="D19" s="20"/>
      <c r="E19" s="15"/>
      <c r="F19" s="5"/>
      <c r="H19" s="24" t="str">
        <f aca="false">IF(AND(C19="Monthly",D19&lt;&gt;""),DATE(YEAR(Assumptions!$B$4),MONTH(Assumptions!$B$4)+0,MIN(D19,DAY(EOMONTH(Assumptions!$B$4,0)))),"")</f>
        <v/>
      </c>
      <c r="I19" s="24" t="str">
        <f aca="false">IF(AND(C19="Monthly",D19&lt;&gt;""),DATE(YEAR(Assumptions!$B$4),MONTH(Assumptions!$B$4)+1,MIN(D19,DAY(EOMONTH(Assumptions!$B$4,1)))),"")</f>
        <v/>
      </c>
      <c r="J19" s="24" t="str">
        <f aca="false">IF(AND(C19="Monthly",D19&lt;&gt;""),DATE(YEAR(Assumptions!$B$4),MONTH(Assumptions!$B$4)+2,MIN(D19,DAY(EOMONTH(Assumptions!$B$4,2)))),"")</f>
        <v/>
      </c>
      <c r="K19" s="24" t="str">
        <f aca="false">IF(AND(C19="Monthly",D19&lt;&gt;""),DATE(YEAR(Assumptions!$B$4),MONTH(Assumptions!$B$4)+3,MIN(D19,DAY(EOMONTH(Assumptions!$B$4,3)))),"")</f>
        <v/>
      </c>
    </row>
    <row r="20" customFormat="false" ht="15" hidden="false" customHeight="false" outlineLevel="0" collapsed="false">
      <c r="A20" s="5"/>
      <c r="B20" s="19"/>
      <c r="C20" s="5"/>
      <c r="D20" s="20"/>
      <c r="E20" s="15"/>
      <c r="F20" s="5"/>
      <c r="H20" s="24" t="str">
        <f aca="false">IF(AND(C20="Monthly",D20&lt;&gt;""),DATE(YEAR(Assumptions!$B$4),MONTH(Assumptions!$B$4)+0,MIN(D20,DAY(EOMONTH(Assumptions!$B$4,0)))),"")</f>
        <v/>
      </c>
      <c r="I20" s="24" t="str">
        <f aca="false">IF(AND(C20="Monthly",D20&lt;&gt;""),DATE(YEAR(Assumptions!$B$4),MONTH(Assumptions!$B$4)+1,MIN(D20,DAY(EOMONTH(Assumptions!$B$4,1)))),"")</f>
        <v/>
      </c>
      <c r="J20" s="24" t="str">
        <f aca="false">IF(AND(C20="Monthly",D20&lt;&gt;""),DATE(YEAR(Assumptions!$B$4),MONTH(Assumptions!$B$4)+2,MIN(D20,DAY(EOMONTH(Assumptions!$B$4,2)))),"")</f>
        <v/>
      </c>
      <c r="K20" s="24" t="str">
        <f aca="false">IF(AND(C20="Monthly",D20&lt;&gt;""),DATE(YEAR(Assumptions!$B$4),MONTH(Assumptions!$B$4)+3,MIN(D20,DAY(EOMONTH(Assumptions!$B$4,3)))),"")</f>
        <v/>
      </c>
    </row>
    <row r="21" customFormat="false" ht="15" hidden="false" customHeight="false" outlineLevel="0" collapsed="false">
      <c r="A21" s="5"/>
      <c r="B21" s="19"/>
      <c r="C21" s="5"/>
      <c r="D21" s="20"/>
      <c r="E21" s="15"/>
      <c r="F21" s="5"/>
      <c r="H21" s="24" t="str">
        <f aca="false">IF(AND(C21="Monthly",D21&lt;&gt;""),DATE(YEAR(Assumptions!$B$4),MONTH(Assumptions!$B$4)+0,MIN(D21,DAY(EOMONTH(Assumptions!$B$4,0)))),"")</f>
        <v/>
      </c>
      <c r="I21" s="24" t="str">
        <f aca="false">IF(AND(C21="Monthly",D21&lt;&gt;""),DATE(YEAR(Assumptions!$B$4),MONTH(Assumptions!$B$4)+1,MIN(D21,DAY(EOMONTH(Assumptions!$B$4,1)))),"")</f>
        <v/>
      </c>
      <c r="J21" s="24" t="str">
        <f aca="false">IF(AND(C21="Monthly",D21&lt;&gt;""),DATE(YEAR(Assumptions!$B$4),MONTH(Assumptions!$B$4)+2,MIN(D21,DAY(EOMONTH(Assumptions!$B$4,2)))),"")</f>
        <v/>
      </c>
      <c r="K21" s="24" t="str">
        <f aca="false">IF(AND(C21="Monthly",D21&lt;&gt;""),DATE(YEAR(Assumptions!$B$4),MONTH(Assumptions!$B$4)+3,MIN(D21,DAY(EOMONTH(Assumptions!$B$4,3)))),"")</f>
        <v/>
      </c>
    </row>
    <row r="22" customFormat="false" ht="15" hidden="false" customHeight="false" outlineLevel="0" collapsed="false">
      <c r="A22" s="5"/>
      <c r="B22" s="19"/>
      <c r="C22" s="5"/>
      <c r="D22" s="20"/>
      <c r="E22" s="15"/>
      <c r="F22" s="5"/>
      <c r="H22" s="24" t="str">
        <f aca="false">IF(AND(C22="Monthly",D22&lt;&gt;""),DATE(YEAR(Assumptions!$B$4),MONTH(Assumptions!$B$4)+0,MIN(D22,DAY(EOMONTH(Assumptions!$B$4,0)))),"")</f>
        <v/>
      </c>
      <c r="I22" s="24" t="str">
        <f aca="false">IF(AND(C22="Monthly",D22&lt;&gt;""),DATE(YEAR(Assumptions!$B$4),MONTH(Assumptions!$B$4)+1,MIN(D22,DAY(EOMONTH(Assumptions!$B$4,1)))),"")</f>
        <v/>
      </c>
      <c r="J22" s="24" t="str">
        <f aca="false">IF(AND(C22="Monthly",D22&lt;&gt;""),DATE(YEAR(Assumptions!$B$4),MONTH(Assumptions!$B$4)+2,MIN(D22,DAY(EOMONTH(Assumptions!$B$4,2)))),"")</f>
        <v/>
      </c>
      <c r="K22" s="24" t="str">
        <f aca="false">IF(AND(C22="Monthly",D22&lt;&gt;""),DATE(YEAR(Assumptions!$B$4),MONTH(Assumptions!$B$4)+3,MIN(D22,DAY(EOMONTH(Assumptions!$B$4,3)))),"")</f>
        <v/>
      </c>
    </row>
    <row r="23" customFormat="false" ht="15" hidden="false" customHeight="false" outlineLevel="0" collapsed="false">
      <c r="A23" s="5"/>
      <c r="B23" s="19"/>
      <c r="C23" s="5"/>
      <c r="D23" s="20"/>
      <c r="E23" s="15"/>
      <c r="F23" s="5"/>
      <c r="H23" s="24" t="str">
        <f aca="false">IF(AND(C23="Monthly",D23&lt;&gt;""),DATE(YEAR(Assumptions!$B$4),MONTH(Assumptions!$B$4)+0,MIN(D23,DAY(EOMONTH(Assumptions!$B$4,0)))),"")</f>
        <v/>
      </c>
      <c r="I23" s="24" t="str">
        <f aca="false">IF(AND(C23="Monthly",D23&lt;&gt;""),DATE(YEAR(Assumptions!$B$4),MONTH(Assumptions!$B$4)+1,MIN(D23,DAY(EOMONTH(Assumptions!$B$4,1)))),"")</f>
        <v/>
      </c>
      <c r="J23" s="24" t="str">
        <f aca="false">IF(AND(C23="Monthly",D23&lt;&gt;""),DATE(YEAR(Assumptions!$B$4),MONTH(Assumptions!$B$4)+2,MIN(D23,DAY(EOMONTH(Assumptions!$B$4,2)))),"")</f>
        <v/>
      </c>
      <c r="K23" s="24" t="str">
        <f aca="false">IF(AND(C23="Monthly",D23&lt;&gt;""),DATE(YEAR(Assumptions!$B$4),MONTH(Assumptions!$B$4)+3,MIN(D23,DAY(EOMONTH(Assumptions!$B$4,3)))),"")</f>
        <v/>
      </c>
    </row>
    <row r="24" customFormat="false" ht="15" hidden="false" customHeight="false" outlineLevel="0" collapsed="false">
      <c r="A24" s="5"/>
      <c r="B24" s="19"/>
      <c r="C24" s="5"/>
      <c r="D24" s="20"/>
      <c r="E24" s="15"/>
      <c r="F24" s="5"/>
      <c r="H24" s="24" t="str">
        <f aca="false">IF(AND(C24="Monthly",D24&lt;&gt;""),DATE(YEAR(Assumptions!$B$4),MONTH(Assumptions!$B$4)+0,MIN(D24,DAY(EOMONTH(Assumptions!$B$4,0)))),"")</f>
        <v/>
      </c>
      <c r="I24" s="24" t="str">
        <f aca="false">IF(AND(C24="Monthly",D24&lt;&gt;""),DATE(YEAR(Assumptions!$B$4),MONTH(Assumptions!$B$4)+1,MIN(D24,DAY(EOMONTH(Assumptions!$B$4,1)))),"")</f>
        <v/>
      </c>
      <c r="J24" s="24" t="str">
        <f aca="false">IF(AND(C24="Monthly",D24&lt;&gt;""),DATE(YEAR(Assumptions!$B$4),MONTH(Assumptions!$B$4)+2,MIN(D24,DAY(EOMONTH(Assumptions!$B$4,2)))),"")</f>
        <v/>
      </c>
      <c r="K24" s="24" t="str">
        <f aca="false">IF(AND(C24="Monthly",D24&lt;&gt;""),DATE(YEAR(Assumptions!$B$4),MONTH(Assumptions!$B$4)+3,MIN(D24,DAY(EOMONTH(Assumptions!$B$4,3)))),"")</f>
        <v/>
      </c>
    </row>
    <row r="25" customFormat="false" ht="15" hidden="false" customHeight="false" outlineLevel="0" collapsed="false">
      <c r="A25" s="5"/>
      <c r="B25" s="19"/>
      <c r="C25" s="5"/>
      <c r="D25" s="20"/>
      <c r="E25" s="15"/>
      <c r="F25" s="5"/>
      <c r="H25" s="24" t="str">
        <f aca="false">IF(AND(C25="Monthly",D25&lt;&gt;""),DATE(YEAR(Assumptions!$B$4),MONTH(Assumptions!$B$4)+0,MIN(D25,DAY(EOMONTH(Assumptions!$B$4,0)))),"")</f>
        <v/>
      </c>
      <c r="I25" s="24" t="str">
        <f aca="false">IF(AND(C25="Monthly",D25&lt;&gt;""),DATE(YEAR(Assumptions!$B$4),MONTH(Assumptions!$B$4)+1,MIN(D25,DAY(EOMONTH(Assumptions!$B$4,1)))),"")</f>
        <v/>
      </c>
      <c r="J25" s="24" t="str">
        <f aca="false">IF(AND(C25="Monthly",D25&lt;&gt;""),DATE(YEAR(Assumptions!$B$4),MONTH(Assumptions!$B$4)+2,MIN(D25,DAY(EOMONTH(Assumptions!$B$4,2)))),"")</f>
        <v/>
      </c>
      <c r="K25" s="24" t="str">
        <f aca="false">IF(AND(C25="Monthly",D25&lt;&gt;""),DATE(YEAR(Assumptions!$B$4),MONTH(Assumptions!$B$4)+3,MIN(D25,DAY(EOMONTH(Assumptions!$B$4,3)))),"")</f>
        <v/>
      </c>
    </row>
    <row r="26" customFormat="false" ht="15" hidden="false" customHeight="false" outlineLevel="0" collapsed="false">
      <c r="A26" s="5"/>
      <c r="B26" s="19"/>
      <c r="C26" s="5"/>
      <c r="D26" s="20"/>
      <c r="E26" s="15"/>
      <c r="F26" s="5"/>
      <c r="H26" s="24" t="str">
        <f aca="false">IF(AND(C26="Monthly",D26&lt;&gt;""),DATE(YEAR(Assumptions!$B$4),MONTH(Assumptions!$B$4)+0,MIN(D26,DAY(EOMONTH(Assumptions!$B$4,0)))),"")</f>
        <v/>
      </c>
      <c r="I26" s="24" t="str">
        <f aca="false">IF(AND(C26="Monthly",D26&lt;&gt;""),DATE(YEAR(Assumptions!$B$4),MONTH(Assumptions!$B$4)+1,MIN(D26,DAY(EOMONTH(Assumptions!$B$4,1)))),"")</f>
        <v/>
      </c>
      <c r="J26" s="24" t="str">
        <f aca="false">IF(AND(C26="Monthly",D26&lt;&gt;""),DATE(YEAR(Assumptions!$B$4),MONTH(Assumptions!$B$4)+2,MIN(D26,DAY(EOMONTH(Assumptions!$B$4,2)))),"")</f>
        <v/>
      </c>
      <c r="K26" s="24" t="str">
        <f aca="false">IF(AND(C26="Monthly",D26&lt;&gt;""),DATE(YEAR(Assumptions!$B$4),MONTH(Assumptions!$B$4)+3,MIN(D26,DAY(EOMONTH(Assumptions!$B$4,3)))),"")</f>
        <v/>
      </c>
    </row>
    <row r="27" customFormat="false" ht="15" hidden="false" customHeight="false" outlineLevel="0" collapsed="false">
      <c r="A27" s="5"/>
      <c r="B27" s="19"/>
      <c r="C27" s="5"/>
      <c r="D27" s="20"/>
      <c r="E27" s="15"/>
      <c r="F27" s="5"/>
      <c r="H27" s="24" t="str">
        <f aca="false">IF(AND(C27="Monthly",D27&lt;&gt;""),DATE(YEAR(Assumptions!$B$4),MONTH(Assumptions!$B$4)+0,MIN(D27,DAY(EOMONTH(Assumptions!$B$4,0)))),"")</f>
        <v/>
      </c>
      <c r="I27" s="24" t="str">
        <f aca="false">IF(AND(C27="Monthly",D27&lt;&gt;""),DATE(YEAR(Assumptions!$B$4),MONTH(Assumptions!$B$4)+1,MIN(D27,DAY(EOMONTH(Assumptions!$B$4,1)))),"")</f>
        <v/>
      </c>
      <c r="J27" s="24" t="str">
        <f aca="false">IF(AND(C27="Monthly",D27&lt;&gt;""),DATE(YEAR(Assumptions!$B$4),MONTH(Assumptions!$B$4)+2,MIN(D27,DAY(EOMONTH(Assumptions!$B$4,2)))),"")</f>
        <v/>
      </c>
      <c r="K27" s="24" t="str">
        <f aca="false">IF(AND(C27="Monthly",D27&lt;&gt;""),DATE(YEAR(Assumptions!$B$4),MONTH(Assumptions!$B$4)+3,MIN(D27,DAY(EOMONTH(Assumptions!$B$4,3)))),"")</f>
        <v/>
      </c>
    </row>
    <row r="28" customFormat="false" ht="15" hidden="false" customHeight="false" outlineLevel="0" collapsed="false">
      <c r="A28" s="5"/>
      <c r="B28" s="19"/>
      <c r="C28" s="5"/>
      <c r="D28" s="20"/>
      <c r="E28" s="15"/>
      <c r="F28" s="5"/>
      <c r="H28" s="24" t="str">
        <f aca="false">IF(AND(C28="Monthly",D28&lt;&gt;""),DATE(YEAR(Assumptions!$B$4),MONTH(Assumptions!$B$4)+0,MIN(D28,DAY(EOMONTH(Assumptions!$B$4,0)))),"")</f>
        <v/>
      </c>
      <c r="I28" s="24" t="str">
        <f aca="false">IF(AND(C28="Monthly",D28&lt;&gt;""),DATE(YEAR(Assumptions!$B$4),MONTH(Assumptions!$B$4)+1,MIN(D28,DAY(EOMONTH(Assumptions!$B$4,1)))),"")</f>
        <v/>
      </c>
      <c r="J28" s="24" t="str">
        <f aca="false">IF(AND(C28="Monthly",D28&lt;&gt;""),DATE(YEAR(Assumptions!$B$4),MONTH(Assumptions!$B$4)+2,MIN(D28,DAY(EOMONTH(Assumptions!$B$4,2)))),"")</f>
        <v/>
      </c>
      <c r="K28" s="24" t="str">
        <f aca="false">IF(AND(C28="Monthly",D28&lt;&gt;""),DATE(YEAR(Assumptions!$B$4),MONTH(Assumptions!$B$4)+3,MIN(D28,DAY(EOMONTH(Assumptions!$B$4,3)))),"")</f>
        <v/>
      </c>
    </row>
    <row r="29" customFormat="false" ht="15" hidden="false" customHeight="false" outlineLevel="0" collapsed="false">
      <c r="A29" s="5"/>
      <c r="B29" s="19"/>
      <c r="C29" s="5"/>
      <c r="D29" s="20"/>
      <c r="E29" s="15"/>
      <c r="F29" s="5"/>
      <c r="H29" s="24" t="str">
        <f aca="false">IF(AND(C29="Monthly",D29&lt;&gt;""),DATE(YEAR(Assumptions!$B$4),MONTH(Assumptions!$B$4)+0,MIN(D29,DAY(EOMONTH(Assumptions!$B$4,0)))),"")</f>
        <v/>
      </c>
      <c r="I29" s="24" t="str">
        <f aca="false">IF(AND(C29="Monthly",D29&lt;&gt;""),DATE(YEAR(Assumptions!$B$4),MONTH(Assumptions!$B$4)+1,MIN(D29,DAY(EOMONTH(Assumptions!$B$4,1)))),"")</f>
        <v/>
      </c>
      <c r="J29" s="24" t="str">
        <f aca="false">IF(AND(C29="Monthly",D29&lt;&gt;""),DATE(YEAR(Assumptions!$B$4),MONTH(Assumptions!$B$4)+2,MIN(D29,DAY(EOMONTH(Assumptions!$B$4,2)))),"")</f>
        <v/>
      </c>
      <c r="K29" s="24" t="str">
        <f aca="false">IF(AND(C29="Monthly",D29&lt;&gt;""),DATE(YEAR(Assumptions!$B$4),MONTH(Assumptions!$B$4)+3,MIN(D29,DAY(EOMONTH(Assumptions!$B$4,3)))),"")</f>
        <v/>
      </c>
    </row>
    <row r="30" customFormat="false" ht="15" hidden="false" customHeight="false" outlineLevel="0" collapsed="false">
      <c r="A30" s="5"/>
      <c r="B30" s="19"/>
      <c r="C30" s="5"/>
      <c r="D30" s="20"/>
      <c r="E30" s="15"/>
      <c r="F30" s="5"/>
      <c r="H30" s="24" t="str">
        <f aca="false">IF(AND(C30="Monthly",D30&lt;&gt;""),DATE(YEAR(Assumptions!$B$4),MONTH(Assumptions!$B$4)+0,MIN(D30,DAY(EOMONTH(Assumptions!$B$4,0)))),"")</f>
        <v/>
      </c>
      <c r="I30" s="24" t="str">
        <f aca="false">IF(AND(C30="Monthly",D30&lt;&gt;""),DATE(YEAR(Assumptions!$B$4),MONTH(Assumptions!$B$4)+1,MIN(D30,DAY(EOMONTH(Assumptions!$B$4,1)))),"")</f>
        <v/>
      </c>
      <c r="J30" s="24" t="str">
        <f aca="false">IF(AND(C30="Monthly",D30&lt;&gt;""),DATE(YEAR(Assumptions!$B$4),MONTH(Assumptions!$B$4)+2,MIN(D30,DAY(EOMONTH(Assumptions!$B$4,2)))),"")</f>
        <v/>
      </c>
      <c r="K30" s="24" t="str">
        <f aca="false">IF(AND(C30="Monthly",D30&lt;&gt;""),DATE(YEAR(Assumptions!$B$4),MONTH(Assumptions!$B$4)+3,MIN(D30,DAY(EOMONTH(Assumptions!$B$4,3)))),"")</f>
        <v/>
      </c>
    </row>
    <row r="31" customFormat="false" ht="15" hidden="false" customHeight="false" outlineLevel="0" collapsed="false">
      <c r="A31" s="5"/>
      <c r="B31" s="19"/>
      <c r="C31" s="5"/>
      <c r="D31" s="20"/>
      <c r="E31" s="15"/>
      <c r="F31" s="5"/>
      <c r="H31" s="24" t="str">
        <f aca="false">IF(AND(C31="Monthly",D31&lt;&gt;""),DATE(YEAR(Assumptions!$B$4),MONTH(Assumptions!$B$4)+0,MIN(D31,DAY(EOMONTH(Assumptions!$B$4,0)))),"")</f>
        <v/>
      </c>
      <c r="I31" s="24" t="str">
        <f aca="false">IF(AND(C31="Monthly",D31&lt;&gt;""),DATE(YEAR(Assumptions!$B$4),MONTH(Assumptions!$B$4)+1,MIN(D31,DAY(EOMONTH(Assumptions!$B$4,1)))),"")</f>
        <v/>
      </c>
      <c r="J31" s="24" t="str">
        <f aca="false">IF(AND(C31="Monthly",D31&lt;&gt;""),DATE(YEAR(Assumptions!$B$4),MONTH(Assumptions!$B$4)+2,MIN(D31,DAY(EOMONTH(Assumptions!$B$4,2)))),"")</f>
        <v/>
      </c>
      <c r="K31" s="24" t="str">
        <f aca="false">IF(AND(C31="Monthly",D31&lt;&gt;""),DATE(YEAR(Assumptions!$B$4),MONTH(Assumptions!$B$4)+3,MIN(D31,DAY(EOMONTH(Assumptions!$B$4,3)))),"")</f>
        <v/>
      </c>
    </row>
    <row r="32" customFormat="false" ht="15" hidden="false" customHeight="false" outlineLevel="0" collapsed="false">
      <c r="A32" s="5"/>
      <c r="B32" s="19"/>
      <c r="C32" s="5"/>
      <c r="D32" s="20"/>
      <c r="E32" s="15"/>
      <c r="F32" s="5"/>
      <c r="H32" s="24" t="str">
        <f aca="false">IF(AND(C32="Monthly",D32&lt;&gt;""),DATE(YEAR(Assumptions!$B$4),MONTH(Assumptions!$B$4)+0,MIN(D32,DAY(EOMONTH(Assumptions!$B$4,0)))),"")</f>
        <v/>
      </c>
      <c r="I32" s="24" t="str">
        <f aca="false">IF(AND(C32="Monthly",D32&lt;&gt;""),DATE(YEAR(Assumptions!$B$4),MONTH(Assumptions!$B$4)+1,MIN(D32,DAY(EOMONTH(Assumptions!$B$4,1)))),"")</f>
        <v/>
      </c>
      <c r="J32" s="24" t="str">
        <f aca="false">IF(AND(C32="Monthly",D32&lt;&gt;""),DATE(YEAR(Assumptions!$B$4),MONTH(Assumptions!$B$4)+2,MIN(D32,DAY(EOMONTH(Assumptions!$B$4,2)))),"")</f>
        <v/>
      </c>
      <c r="K32" s="24" t="str">
        <f aca="false">IF(AND(C32="Monthly",D32&lt;&gt;""),DATE(YEAR(Assumptions!$B$4),MONTH(Assumptions!$B$4)+3,MIN(D32,DAY(EOMONTH(Assumptions!$B$4,3)))),"")</f>
        <v/>
      </c>
    </row>
    <row r="33" customFormat="false" ht="15" hidden="false" customHeight="false" outlineLevel="0" collapsed="false">
      <c r="A33" s="5"/>
      <c r="B33" s="19"/>
      <c r="C33" s="5"/>
      <c r="D33" s="20"/>
      <c r="E33" s="15"/>
      <c r="F33" s="5"/>
      <c r="H33" s="24" t="str">
        <f aca="false">IF(AND(C33="Monthly",D33&lt;&gt;""),DATE(YEAR(Assumptions!$B$4),MONTH(Assumptions!$B$4)+0,MIN(D33,DAY(EOMONTH(Assumptions!$B$4,0)))),"")</f>
        <v/>
      </c>
      <c r="I33" s="24" t="str">
        <f aca="false">IF(AND(C33="Monthly",D33&lt;&gt;""),DATE(YEAR(Assumptions!$B$4),MONTH(Assumptions!$B$4)+1,MIN(D33,DAY(EOMONTH(Assumptions!$B$4,1)))),"")</f>
        <v/>
      </c>
      <c r="J33" s="24" t="str">
        <f aca="false">IF(AND(C33="Monthly",D33&lt;&gt;""),DATE(YEAR(Assumptions!$B$4),MONTH(Assumptions!$B$4)+2,MIN(D33,DAY(EOMONTH(Assumptions!$B$4,2)))),"")</f>
        <v/>
      </c>
      <c r="K33" s="24" t="str">
        <f aca="false">IF(AND(C33="Monthly",D33&lt;&gt;""),DATE(YEAR(Assumptions!$B$4),MONTH(Assumptions!$B$4)+3,MIN(D33,DAY(EOMONTH(Assumptions!$B$4,3)))),"")</f>
        <v/>
      </c>
    </row>
    <row r="34" customFormat="false" ht="15" hidden="false" customHeight="false" outlineLevel="0" collapsed="false">
      <c r="A34" s="5"/>
      <c r="B34" s="19"/>
      <c r="C34" s="5"/>
      <c r="D34" s="20"/>
      <c r="E34" s="15"/>
      <c r="F34" s="5"/>
      <c r="H34" s="24" t="str">
        <f aca="false">IF(AND(C34="Monthly",D34&lt;&gt;""),DATE(YEAR(Assumptions!$B$4),MONTH(Assumptions!$B$4)+0,MIN(D34,DAY(EOMONTH(Assumptions!$B$4,0)))),"")</f>
        <v/>
      </c>
      <c r="I34" s="24" t="str">
        <f aca="false">IF(AND(C34="Monthly",D34&lt;&gt;""),DATE(YEAR(Assumptions!$B$4),MONTH(Assumptions!$B$4)+1,MIN(D34,DAY(EOMONTH(Assumptions!$B$4,1)))),"")</f>
        <v/>
      </c>
      <c r="J34" s="24" t="str">
        <f aca="false">IF(AND(C34="Monthly",D34&lt;&gt;""),DATE(YEAR(Assumptions!$B$4),MONTH(Assumptions!$B$4)+2,MIN(D34,DAY(EOMONTH(Assumptions!$B$4,2)))),"")</f>
        <v/>
      </c>
      <c r="K34" s="24" t="str">
        <f aca="false">IF(AND(C34="Monthly",D34&lt;&gt;""),DATE(YEAR(Assumptions!$B$4),MONTH(Assumptions!$B$4)+3,MIN(D34,DAY(EOMONTH(Assumptions!$B$4,3)))),"")</f>
        <v/>
      </c>
    </row>
    <row r="35" customFormat="false" ht="15" hidden="false" customHeight="false" outlineLevel="0" collapsed="false">
      <c r="A35" s="5"/>
      <c r="B35" s="19"/>
      <c r="C35" s="5"/>
      <c r="D35" s="20"/>
      <c r="E35" s="15"/>
      <c r="F35" s="5"/>
      <c r="H35" s="24" t="str">
        <f aca="false">IF(AND(C35="Monthly",D35&lt;&gt;""),DATE(YEAR(Assumptions!$B$4),MONTH(Assumptions!$B$4)+0,MIN(D35,DAY(EOMONTH(Assumptions!$B$4,0)))),"")</f>
        <v/>
      </c>
      <c r="I35" s="24" t="str">
        <f aca="false">IF(AND(C35="Monthly",D35&lt;&gt;""),DATE(YEAR(Assumptions!$B$4),MONTH(Assumptions!$B$4)+1,MIN(D35,DAY(EOMONTH(Assumptions!$B$4,1)))),"")</f>
        <v/>
      </c>
      <c r="J35" s="24" t="str">
        <f aca="false">IF(AND(C35="Monthly",D35&lt;&gt;""),DATE(YEAR(Assumptions!$B$4),MONTH(Assumptions!$B$4)+2,MIN(D35,DAY(EOMONTH(Assumptions!$B$4,2)))),"")</f>
        <v/>
      </c>
      <c r="K35" s="24" t="str">
        <f aca="false">IF(AND(C35="Monthly",D35&lt;&gt;""),DATE(YEAR(Assumptions!$B$4),MONTH(Assumptions!$B$4)+3,MIN(D35,DAY(EOMONTH(Assumptions!$B$4,3)))),"")</f>
        <v/>
      </c>
    </row>
    <row r="36" customFormat="false" ht="15" hidden="false" customHeight="false" outlineLevel="0" collapsed="false">
      <c r="A36" s="5"/>
      <c r="B36" s="19"/>
      <c r="C36" s="5"/>
      <c r="D36" s="20"/>
      <c r="E36" s="15"/>
      <c r="F36" s="5"/>
      <c r="H36" s="24" t="str">
        <f aca="false">IF(AND(C36="Monthly",D36&lt;&gt;""),DATE(YEAR(Assumptions!$B$4),MONTH(Assumptions!$B$4)+0,MIN(D36,DAY(EOMONTH(Assumptions!$B$4,0)))),"")</f>
        <v/>
      </c>
      <c r="I36" s="24" t="str">
        <f aca="false">IF(AND(C36="Monthly",D36&lt;&gt;""),DATE(YEAR(Assumptions!$B$4),MONTH(Assumptions!$B$4)+1,MIN(D36,DAY(EOMONTH(Assumptions!$B$4,1)))),"")</f>
        <v/>
      </c>
      <c r="J36" s="24" t="str">
        <f aca="false">IF(AND(C36="Monthly",D36&lt;&gt;""),DATE(YEAR(Assumptions!$B$4),MONTH(Assumptions!$B$4)+2,MIN(D36,DAY(EOMONTH(Assumptions!$B$4,2)))),"")</f>
        <v/>
      </c>
      <c r="K36" s="24" t="str">
        <f aca="false">IF(AND(C36="Monthly",D36&lt;&gt;""),DATE(YEAR(Assumptions!$B$4),MONTH(Assumptions!$B$4)+3,MIN(D36,DAY(EOMONTH(Assumptions!$B$4,3)))),"")</f>
        <v/>
      </c>
    </row>
    <row r="37" customFormat="false" ht="15" hidden="false" customHeight="false" outlineLevel="0" collapsed="false">
      <c r="A37" s="5"/>
      <c r="B37" s="19"/>
      <c r="C37" s="5"/>
      <c r="D37" s="20"/>
      <c r="E37" s="15"/>
      <c r="F37" s="5"/>
      <c r="H37" s="24" t="str">
        <f aca="false">IF(AND(C37="Monthly",D37&lt;&gt;""),DATE(YEAR(Assumptions!$B$4),MONTH(Assumptions!$B$4)+0,MIN(D37,DAY(EOMONTH(Assumptions!$B$4,0)))),"")</f>
        <v/>
      </c>
      <c r="I37" s="24" t="str">
        <f aca="false">IF(AND(C37="Monthly",D37&lt;&gt;""),DATE(YEAR(Assumptions!$B$4),MONTH(Assumptions!$B$4)+1,MIN(D37,DAY(EOMONTH(Assumptions!$B$4,1)))),"")</f>
        <v/>
      </c>
      <c r="J37" s="24" t="str">
        <f aca="false">IF(AND(C37="Monthly",D37&lt;&gt;""),DATE(YEAR(Assumptions!$B$4),MONTH(Assumptions!$B$4)+2,MIN(D37,DAY(EOMONTH(Assumptions!$B$4,2)))),"")</f>
        <v/>
      </c>
      <c r="K37" s="24" t="str">
        <f aca="false">IF(AND(C37="Monthly",D37&lt;&gt;""),DATE(YEAR(Assumptions!$B$4),MONTH(Assumptions!$B$4)+3,MIN(D37,DAY(EOMONTH(Assumptions!$B$4,3)))),"")</f>
        <v/>
      </c>
    </row>
    <row r="38" customFormat="false" ht="15" hidden="false" customHeight="false" outlineLevel="0" collapsed="false">
      <c r="A38" s="5"/>
      <c r="B38" s="19"/>
      <c r="C38" s="5"/>
      <c r="D38" s="20"/>
      <c r="E38" s="15"/>
      <c r="F38" s="5"/>
      <c r="H38" s="24" t="str">
        <f aca="false">IF(AND(C38="Monthly",D38&lt;&gt;""),DATE(YEAR(Assumptions!$B$4),MONTH(Assumptions!$B$4)+0,MIN(D38,DAY(EOMONTH(Assumptions!$B$4,0)))),"")</f>
        <v/>
      </c>
      <c r="I38" s="24" t="str">
        <f aca="false">IF(AND(C38="Monthly",D38&lt;&gt;""),DATE(YEAR(Assumptions!$B$4),MONTH(Assumptions!$B$4)+1,MIN(D38,DAY(EOMONTH(Assumptions!$B$4,1)))),"")</f>
        <v/>
      </c>
      <c r="J38" s="24" t="str">
        <f aca="false">IF(AND(C38="Monthly",D38&lt;&gt;""),DATE(YEAR(Assumptions!$B$4),MONTH(Assumptions!$B$4)+2,MIN(D38,DAY(EOMONTH(Assumptions!$B$4,2)))),"")</f>
        <v/>
      </c>
      <c r="K38" s="24" t="str">
        <f aca="false">IF(AND(C38="Monthly",D38&lt;&gt;""),DATE(YEAR(Assumptions!$B$4),MONTH(Assumptions!$B$4)+3,MIN(D38,DAY(EOMONTH(Assumptions!$B$4,3)))),"")</f>
        <v/>
      </c>
    </row>
    <row r="39" customFormat="false" ht="15" hidden="false" customHeight="false" outlineLevel="0" collapsed="false">
      <c r="A39" s="5"/>
      <c r="B39" s="19"/>
      <c r="C39" s="5"/>
      <c r="D39" s="20"/>
      <c r="E39" s="15"/>
      <c r="F39" s="5"/>
      <c r="H39" s="24" t="str">
        <f aca="false">IF(AND(C39="Monthly",D39&lt;&gt;""),DATE(YEAR(Assumptions!$B$4),MONTH(Assumptions!$B$4)+0,MIN(D39,DAY(EOMONTH(Assumptions!$B$4,0)))),"")</f>
        <v/>
      </c>
      <c r="I39" s="24" t="str">
        <f aca="false">IF(AND(C39="Monthly",D39&lt;&gt;""),DATE(YEAR(Assumptions!$B$4),MONTH(Assumptions!$B$4)+1,MIN(D39,DAY(EOMONTH(Assumptions!$B$4,1)))),"")</f>
        <v/>
      </c>
      <c r="J39" s="24" t="str">
        <f aca="false">IF(AND(C39="Monthly",D39&lt;&gt;""),DATE(YEAR(Assumptions!$B$4),MONTH(Assumptions!$B$4)+2,MIN(D39,DAY(EOMONTH(Assumptions!$B$4,2)))),"")</f>
        <v/>
      </c>
      <c r="K39" s="24" t="str">
        <f aca="false">IF(AND(C39="Monthly",D39&lt;&gt;""),DATE(YEAR(Assumptions!$B$4),MONTH(Assumptions!$B$4)+3,MIN(D39,DAY(EOMONTH(Assumptions!$B$4,3)))),"")</f>
        <v/>
      </c>
    </row>
    <row r="40" customFormat="false" ht="15" hidden="false" customHeight="false" outlineLevel="0" collapsed="false">
      <c r="A40" s="5"/>
      <c r="B40" s="19"/>
      <c r="C40" s="5"/>
      <c r="D40" s="20"/>
      <c r="E40" s="15"/>
      <c r="F40" s="5"/>
      <c r="H40" s="24" t="str">
        <f aca="false">IF(AND(C40="Monthly",D40&lt;&gt;""),DATE(YEAR(Assumptions!$B$4),MONTH(Assumptions!$B$4)+0,MIN(D40,DAY(EOMONTH(Assumptions!$B$4,0)))),"")</f>
        <v/>
      </c>
      <c r="I40" s="24" t="str">
        <f aca="false">IF(AND(C40="Monthly",D40&lt;&gt;""),DATE(YEAR(Assumptions!$B$4),MONTH(Assumptions!$B$4)+1,MIN(D40,DAY(EOMONTH(Assumptions!$B$4,1)))),"")</f>
        <v/>
      </c>
      <c r="J40" s="24" t="str">
        <f aca="false">IF(AND(C40="Monthly",D40&lt;&gt;""),DATE(YEAR(Assumptions!$B$4),MONTH(Assumptions!$B$4)+2,MIN(D40,DAY(EOMONTH(Assumptions!$B$4,2)))),"")</f>
        <v/>
      </c>
      <c r="K40" s="24" t="str">
        <f aca="false">IF(AND(C40="Monthly",D40&lt;&gt;""),DATE(YEAR(Assumptions!$B$4),MONTH(Assumptions!$B$4)+3,MIN(D40,DAY(EOMONTH(Assumptions!$B$4,3)))),"")</f>
        <v/>
      </c>
    </row>
    <row r="41" customFormat="false" ht="15" hidden="false" customHeight="false" outlineLevel="0" collapsed="false">
      <c r="A41" s="5"/>
      <c r="B41" s="19"/>
      <c r="C41" s="5"/>
      <c r="D41" s="20"/>
      <c r="E41" s="15"/>
      <c r="F41" s="5"/>
      <c r="H41" s="24" t="str">
        <f aca="false">IF(AND(C41="Monthly",D41&lt;&gt;""),DATE(YEAR(Assumptions!$B$4),MONTH(Assumptions!$B$4)+0,MIN(D41,DAY(EOMONTH(Assumptions!$B$4,0)))),"")</f>
        <v/>
      </c>
      <c r="I41" s="24" t="str">
        <f aca="false">IF(AND(C41="Monthly",D41&lt;&gt;""),DATE(YEAR(Assumptions!$B$4),MONTH(Assumptions!$B$4)+1,MIN(D41,DAY(EOMONTH(Assumptions!$B$4,1)))),"")</f>
        <v/>
      </c>
      <c r="J41" s="24" t="str">
        <f aca="false">IF(AND(C41="Monthly",D41&lt;&gt;""),DATE(YEAR(Assumptions!$B$4),MONTH(Assumptions!$B$4)+2,MIN(D41,DAY(EOMONTH(Assumptions!$B$4,2)))),"")</f>
        <v/>
      </c>
      <c r="K41" s="24" t="str">
        <f aca="false">IF(AND(C41="Monthly",D41&lt;&gt;""),DATE(YEAR(Assumptions!$B$4),MONTH(Assumptions!$B$4)+3,MIN(D41,DAY(EOMONTH(Assumptions!$B$4,3)))),"")</f>
        <v/>
      </c>
    </row>
    <row r="42" customFormat="false" ht="15" hidden="false" customHeight="false" outlineLevel="0" collapsed="false">
      <c r="A42" s="5"/>
      <c r="B42" s="19"/>
      <c r="C42" s="5"/>
      <c r="D42" s="20"/>
      <c r="E42" s="15"/>
      <c r="F42" s="5"/>
      <c r="H42" s="24" t="str">
        <f aca="false">IF(AND(C42="Monthly",D42&lt;&gt;""),DATE(YEAR(Assumptions!$B$4),MONTH(Assumptions!$B$4)+0,MIN(D42,DAY(EOMONTH(Assumptions!$B$4,0)))),"")</f>
        <v/>
      </c>
      <c r="I42" s="24" t="str">
        <f aca="false">IF(AND(C42="Monthly",D42&lt;&gt;""),DATE(YEAR(Assumptions!$B$4),MONTH(Assumptions!$B$4)+1,MIN(D42,DAY(EOMONTH(Assumptions!$B$4,1)))),"")</f>
        <v/>
      </c>
      <c r="J42" s="24" t="str">
        <f aca="false">IF(AND(C42="Monthly",D42&lt;&gt;""),DATE(YEAR(Assumptions!$B$4),MONTH(Assumptions!$B$4)+2,MIN(D42,DAY(EOMONTH(Assumptions!$B$4,2)))),"")</f>
        <v/>
      </c>
      <c r="K42" s="24" t="str">
        <f aca="false">IF(AND(C42="Monthly",D42&lt;&gt;""),DATE(YEAR(Assumptions!$B$4),MONTH(Assumptions!$B$4)+3,MIN(D42,DAY(EOMONTH(Assumptions!$B$4,3)))),"")</f>
        <v/>
      </c>
    </row>
    <row r="43" customFormat="false" ht="15" hidden="false" customHeight="false" outlineLevel="0" collapsed="false">
      <c r="A43" s="5"/>
      <c r="B43" s="19"/>
      <c r="C43" s="5"/>
      <c r="D43" s="20"/>
      <c r="E43" s="15"/>
      <c r="F43" s="5"/>
      <c r="H43" s="24" t="str">
        <f aca="false">IF(AND(C43="Monthly",D43&lt;&gt;""),DATE(YEAR(Assumptions!$B$4),MONTH(Assumptions!$B$4)+0,MIN(D43,DAY(EOMONTH(Assumptions!$B$4,0)))),"")</f>
        <v/>
      </c>
      <c r="I43" s="24" t="str">
        <f aca="false">IF(AND(C43="Monthly",D43&lt;&gt;""),DATE(YEAR(Assumptions!$B$4),MONTH(Assumptions!$B$4)+1,MIN(D43,DAY(EOMONTH(Assumptions!$B$4,1)))),"")</f>
        <v/>
      </c>
      <c r="J43" s="24" t="str">
        <f aca="false">IF(AND(C43="Monthly",D43&lt;&gt;""),DATE(YEAR(Assumptions!$B$4),MONTH(Assumptions!$B$4)+2,MIN(D43,DAY(EOMONTH(Assumptions!$B$4,2)))),"")</f>
        <v/>
      </c>
      <c r="K43" s="24" t="str">
        <f aca="false">IF(AND(C43="Monthly",D43&lt;&gt;""),DATE(YEAR(Assumptions!$B$4),MONTH(Assumptions!$B$4)+3,MIN(D43,DAY(EOMONTH(Assumptions!$B$4,3)))),"")</f>
        <v/>
      </c>
    </row>
    <row r="44" customFormat="false" ht="15" hidden="false" customHeight="false" outlineLevel="0" collapsed="false">
      <c r="A44" s="5"/>
      <c r="B44" s="19"/>
      <c r="C44" s="5"/>
      <c r="D44" s="20"/>
      <c r="E44" s="15"/>
      <c r="F44" s="5"/>
      <c r="H44" s="24" t="str">
        <f aca="false">IF(AND(C44="Monthly",D44&lt;&gt;""),DATE(YEAR(Assumptions!$B$4),MONTH(Assumptions!$B$4)+0,MIN(D44,DAY(EOMONTH(Assumptions!$B$4,0)))),"")</f>
        <v/>
      </c>
      <c r="I44" s="24" t="str">
        <f aca="false">IF(AND(C44="Monthly",D44&lt;&gt;""),DATE(YEAR(Assumptions!$B$4),MONTH(Assumptions!$B$4)+1,MIN(D44,DAY(EOMONTH(Assumptions!$B$4,1)))),"")</f>
        <v/>
      </c>
      <c r="J44" s="24" t="str">
        <f aca="false">IF(AND(C44="Monthly",D44&lt;&gt;""),DATE(YEAR(Assumptions!$B$4),MONTH(Assumptions!$B$4)+2,MIN(D44,DAY(EOMONTH(Assumptions!$B$4,2)))),"")</f>
        <v/>
      </c>
      <c r="K44" s="24" t="str">
        <f aca="false">IF(AND(C44="Monthly",D44&lt;&gt;""),DATE(YEAR(Assumptions!$B$4),MONTH(Assumptions!$B$4)+3,MIN(D44,DAY(EOMONTH(Assumptions!$B$4,3)))),"")</f>
        <v/>
      </c>
    </row>
    <row r="45" customFormat="false" ht="15" hidden="false" customHeight="false" outlineLevel="0" collapsed="false">
      <c r="A45" s="5"/>
      <c r="B45" s="19"/>
      <c r="C45" s="5"/>
      <c r="D45" s="20"/>
      <c r="E45" s="15"/>
      <c r="F45" s="5"/>
      <c r="H45" s="24" t="str">
        <f aca="false">IF(AND(C45="Monthly",D45&lt;&gt;""),DATE(YEAR(Assumptions!$B$4),MONTH(Assumptions!$B$4)+0,MIN(D45,DAY(EOMONTH(Assumptions!$B$4,0)))),"")</f>
        <v/>
      </c>
      <c r="I45" s="24" t="str">
        <f aca="false">IF(AND(C45="Monthly",D45&lt;&gt;""),DATE(YEAR(Assumptions!$B$4),MONTH(Assumptions!$B$4)+1,MIN(D45,DAY(EOMONTH(Assumptions!$B$4,1)))),"")</f>
        <v/>
      </c>
      <c r="J45" s="24" t="str">
        <f aca="false">IF(AND(C45="Monthly",D45&lt;&gt;""),DATE(YEAR(Assumptions!$B$4),MONTH(Assumptions!$B$4)+2,MIN(D45,DAY(EOMONTH(Assumptions!$B$4,2)))),"")</f>
        <v/>
      </c>
      <c r="K45" s="24" t="str">
        <f aca="false">IF(AND(C45="Monthly",D45&lt;&gt;""),DATE(YEAR(Assumptions!$B$4),MONTH(Assumptions!$B$4)+3,MIN(D45,DAY(EOMONTH(Assumptions!$B$4,3)))),"")</f>
        <v/>
      </c>
    </row>
    <row r="46" customFormat="false" ht="15" hidden="false" customHeight="false" outlineLevel="0" collapsed="false">
      <c r="A46" s="5"/>
      <c r="B46" s="19"/>
      <c r="C46" s="5"/>
      <c r="D46" s="20"/>
      <c r="E46" s="15"/>
      <c r="F46" s="5"/>
      <c r="H46" s="24" t="str">
        <f aca="false">IF(AND(C46="Monthly",D46&lt;&gt;""),DATE(YEAR(Assumptions!$B$4),MONTH(Assumptions!$B$4)+0,MIN(D46,DAY(EOMONTH(Assumptions!$B$4,0)))),"")</f>
        <v/>
      </c>
      <c r="I46" s="24" t="str">
        <f aca="false">IF(AND(C46="Monthly",D46&lt;&gt;""),DATE(YEAR(Assumptions!$B$4),MONTH(Assumptions!$B$4)+1,MIN(D46,DAY(EOMONTH(Assumptions!$B$4,1)))),"")</f>
        <v/>
      </c>
      <c r="J46" s="24" t="str">
        <f aca="false">IF(AND(C46="Monthly",D46&lt;&gt;""),DATE(YEAR(Assumptions!$B$4),MONTH(Assumptions!$B$4)+2,MIN(D46,DAY(EOMONTH(Assumptions!$B$4,2)))),"")</f>
        <v/>
      </c>
      <c r="K46" s="24" t="str">
        <f aca="false">IF(AND(C46="Monthly",D46&lt;&gt;""),DATE(YEAR(Assumptions!$B$4),MONTH(Assumptions!$B$4)+3,MIN(D46,DAY(EOMONTH(Assumptions!$B$4,3)))),"")</f>
        <v/>
      </c>
    </row>
    <row r="47" customFormat="false" ht="15" hidden="false" customHeight="false" outlineLevel="0" collapsed="false">
      <c r="A47" s="5"/>
      <c r="B47" s="19"/>
      <c r="C47" s="5"/>
      <c r="D47" s="20"/>
      <c r="E47" s="15"/>
      <c r="F47" s="5"/>
      <c r="H47" s="24" t="str">
        <f aca="false">IF(AND(C47="Monthly",D47&lt;&gt;""),DATE(YEAR(Assumptions!$B$4),MONTH(Assumptions!$B$4)+0,MIN(D47,DAY(EOMONTH(Assumptions!$B$4,0)))),"")</f>
        <v/>
      </c>
      <c r="I47" s="24" t="str">
        <f aca="false">IF(AND(C47="Monthly",D47&lt;&gt;""),DATE(YEAR(Assumptions!$B$4),MONTH(Assumptions!$B$4)+1,MIN(D47,DAY(EOMONTH(Assumptions!$B$4,1)))),"")</f>
        <v/>
      </c>
      <c r="J47" s="24" t="str">
        <f aca="false">IF(AND(C47="Monthly",D47&lt;&gt;""),DATE(YEAR(Assumptions!$B$4),MONTH(Assumptions!$B$4)+2,MIN(D47,DAY(EOMONTH(Assumptions!$B$4,2)))),"")</f>
        <v/>
      </c>
      <c r="K47" s="24" t="str">
        <f aca="false">IF(AND(C47="Monthly",D47&lt;&gt;""),DATE(YEAR(Assumptions!$B$4),MONTH(Assumptions!$B$4)+3,MIN(D47,DAY(EOMONTH(Assumptions!$B$4,3)))),"")</f>
        <v/>
      </c>
    </row>
    <row r="48" customFormat="false" ht="15" hidden="false" customHeight="false" outlineLevel="0" collapsed="false">
      <c r="A48" s="5"/>
      <c r="B48" s="19"/>
      <c r="C48" s="5"/>
      <c r="D48" s="20"/>
      <c r="E48" s="15"/>
      <c r="F48" s="5"/>
      <c r="H48" s="24" t="str">
        <f aca="false">IF(AND(C48="Monthly",D48&lt;&gt;""),DATE(YEAR(Assumptions!$B$4),MONTH(Assumptions!$B$4)+0,MIN(D48,DAY(EOMONTH(Assumptions!$B$4,0)))),"")</f>
        <v/>
      </c>
      <c r="I48" s="24" t="str">
        <f aca="false">IF(AND(C48="Monthly",D48&lt;&gt;""),DATE(YEAR(Assumptions!$B$4),MONTH(Assumptions!$B$4)+1,MIN(D48,DAY(EOMONTH(Assumptions!$B$4,1)))),"")</f>
        <v/>
      </c>
      <c r="J48" s="24" t="str">
        <f aca="false">IF(AND(C48="Monthly",D48&lt;&gt;""),DATE(YEAR(Assumptions!$B$4),MONTH(Assumptions!$B$4)+2,MIN(D48,DAY(EOMONTH(Assumptions!$B$4,2)))),"")</f>
        <v/>
      </c>
      <c r="K48" s="24" t="str">
        <f aca="false">IF(AND(C48="Monthly",D48&lt;&gt;""),DATE(YEAR(Assumptions!$B$4),MONTH(Assumptions!$B$4)+3,MIN(D48,DAY(EOMONTH(Assumptions!$B$4,3)))),"")</f>
        <v/>
      </c>
    </row>
    <row r="49" customFormat="false" ht="15" hidden="false" customHeight="false" outlineLevel="0" collapsed="false">
      <c r="A49" s="5"/>
      <c r="B49" s="19"/>
      <c r="C49" s="5"/>
      <c r="D49" s="20"/>
      <c r="E49" s="15"/>
      <c r="F49" s="5"/>
      <c r="H49" s="24" t="str">
        <f aca="false">IF(AND(C49="Monthly",D49&lt;&gt;""),DATE(YEAR(Assumptions!$B$4),MONTH(Assumptions!$B$4)+0,MIN(D49,DAY(EOMONTH(Assumptions!$B$4,0)))),"")</f>
        <v/>
      </c>
      <c r="I49" s="24" t="str">
        <f aca="false">IF(AND(C49="Monthly",D49&lt;&gt;""),DATE(YEAR(Assumptions!$B$4),MONTH(Assumptions!$B$4)+1,MIN(D49,DAY(EOMONTH(Assumptions!$B$4,1)))),"")</f>
        <v/>
      </c>
      <c r="J49" s="24" t="str">
        <f aca="false">IF(AND(C49="Monthly",D49&lt;&gt;""),DATE(YEAR(Assumptions!$B$4),MONTH(Assumptions!$B$4)+2,MIN(D49,DAY(EOMONTH(Assumptions!$B$4,2)))),"")</f>
        <v/>
      </c>
      <c r="K49" s="24" t="str">
        <f aca="false">IF(AND(C49="Monthly",D49&lt;&gt;""),DATE(YEAR(Assumptions!$B$4),MONTH(Assumptions!$B$4)+3,MIN(D49,DAY(EOMONTH(Assumptions!$B$4,3)))),"")</f>
        <v/>
      </c>
    </row>
    <row r="50" customFormat="false" ht="15" hidden="false" customHeight="false" outlineLevel="0" collapsed="false">
      <c r="A50" s="5"/>
      <c r="B50" s="19"/>
      <c r="C50" s="5"/>
      <c r="D50" s="20"/>
      <c r="E50" s="15"/>
      <c r="F50" s="5"/>
      <c r="H50" s="24" t="str">
        <f aca="false">IF(AND(C50="Monthly",D50&lt;&gt;""),DATE(YEAR(Assumptions!$B$4),MONTH(Assumptions!$B$4)+0,MIN(D50,DAY(EOMONTH(Assumptions!$B$4,0)))),"")</f>
        <v/>
      </c>
      <c r="I50" s="24" t="str">
        <f aca="false">IF(AND(C50="Monthly",D50&lt;&gt;""),DATE(YEAR(Assumptions!$B$4),MONTH(Assumptions!$B$4)+1,MIN(D50,DAY(EOMONTH(Assumptions!$B$4,1)))),"")</f>
        <v/>
      </c>
      <c r="J50" s="24" t="str">
        <f aca="false">IF(AND(C50="Monthly",D50&lt;&gt;""),DATE(YEAR(Assumptions!$B$4),MONTH(Assumptions!$B$4)+2,MIN(D50,DAY(EOMONTH(Assumptions!$B$4,2)))),"")</f>
        <v/>
      </c>
      <c r="K50" s="24" t="str">
        <f aca="false">IF(AND(C50="Monthly",D50&lt;&gt;""),DATE(YEAR(Assumptions!$B$4),MONTH(Assumptions!$B$4)+3,MIN(D50,DAY(EOMONTH(Assumptions!$B$4,3)))),"")</f>
        <v/>
      </c>
    </row>
    <row r="51" customFormat="false" ht="15" hidden="false" customHeight="false" outlineLevel="0" collapsed="false">
      <c r="A51" s="5"/>
      <c r="B51" s="19"/>
      <c r="C51" s="5"/>
      <c r="D51" s="20"/>
      <c r="E51" s="15"/>
      <c r="F51" s="5"/>
      <c r="H51" s="24" t="str">
        <f aca="false">IF(AND(C51="Monthly",D51&lt;&gt;""),DATE(YEAR(Assumptions!$B$4),MONTH(Assumptions!$B$4)+0,MIN(D51,DAY(EOMONTH(Assumptions!$B$4,0)))),"")</f>
        <v/>
      </c>
      <c r="I51" s="24" t="str">
        <f aca="false">IF(AND(C51="Monthly",D51&lt;&gt;""),DATE(YEAR(Assumptions!$B$4),MONTH(Assumptions!$B$4)+1,MIN(D51,DAY(EOMONTH(Assumptions!$B$4,1)))),"")</f>
        <v/>
      </c>
      <c r="J51" s="24" t="str">
        <f aca="false">IF(AND(C51="Monthly",D51&lt;&gt;""),DATE(YEAR(Assumptions!$B$4),MONTH(Assumptions!$B$4)+2,MIN(D51,DAY(EOMONTH(Assumptions!$B$4,2)))),"")</f>
        <v/>
      </c>
      <c r="K51" s="24" t="str">
        <f aca="false">IF(AND(C51="Monthly",D51&lt;&gt;""),DATE(YEAR(Assumptions!$B$4),MONTH(Assumptions!$B$4)+3,MIN(D51,DAY(EOMONTH(Assumptions!$B$4,3)))),"")</f>
        <v/>
      </c>
    </row>
    <row r="52" customFormat="false" ht="15" hidden="false" customHeight="false" outlineLevel="0" collapsed="false">
      <c r="A52" s="5"/>
      <c r="B52" s="19"/>
      <c r="C52" s="5"/>
      <c r="D52" s="20"/>
      <c r="E52" s="15"/>
      <c r="F52" s="5"/>
      <c r="H52" s="24" t="str">
        <f aca="false">IF(AND(C52="Monthly",D52&lt;&gt;""),DATE(YEAR(Assumptions!$B$4),MONTH(Assumptions!$B$4)+0,MIN(D52,DAY(EOMONTH(Assumptions!$B$4,0)))),"")</f>
        <v/>
      </c>
      <c r="I52" s="24" t="str">
        <f aca="false">IF(AND(C52="Monthly",D52&lt;&gt;""),DATE(YEAR(Assumptions!$B$4),MONTH(Assumptions!$B$4)+1,MIN(D52,DAY(EOMONTH(Assumptions!$B$4,1)))),"")</f>
        <v/>
      </c>
      <c r="J52" s="24" t="str">
        <f aca="false">IF(AND(C52="Monthly",D52&lt;&gt;""),DATE(YEAR(Assumptions!$B$4),MONTH(Assumptions!$B$4)+2,MIN(D52,DAY(EOMONTH(Assumptions!$B$4,2)))),"")</f>
        <v/>
      </c>
      <c r="K52" s="24" t="str">
        <f aca="false">IF(AND(C52="Monthly",D52&lt;&gt;""),DATE(YEAR(Assumptions!$B$4),MONTH(Assumptions!$B$4)+3,MIN(D52,DAY(EOMONTH(Assumptions!$B$4,3)))),"")</f>
        <v/>
      </c>
    </row>
    <row r="53" customFormat="false" ht="15" hidden="false" customHeight="false" outlineLevel="0" collapsed="false">
      <c r="A53" s="5"/>
      <c r="B53" s="19"/>
      <c r="C53" s="5"/>
      <c r="D53" s="20"/>
      <c r="E53" s="15"/>
      <c r="F53" s="5"/>
      <c r="H53" s="24" t="str">
        <f aca="false">IF(AND(C53="Monthly",D53&lt;&gt;""),DATE(YEAR(Assumptions!$B$4),MONTH(Assumptions!$B$4)+0,MIN(D53,DAY(EOMONTH(Assumptions!$B$4,0)))),"")</f>
        <v/>
      </c>
      <c r="I53" s="24" t="str">
        <f aca="false">IF(AND(C53="Monthly",D53&lt;&gt;""),DATE(YEAR(Assumptions!$B$4),MONTH(Assumptions!$B$4)+1,MIN(D53,DAY(EOMONTH(Assumptions!$B$4,1)))),"")</f>
        <v/>
      </c>
      <c r="J53" s="24" t="str">
        <f aca="false">IF(AND(C53="Monthly",D53&lt;&gt;""),DATE(YEAR(Assumptions!$B$4),MONTH(Assumptions!$B$4)+2,MIN(D53,DAY(EOMONTH(Assumptions!$B$4,2)))),"")</f>
        <v/>
      </c>
      <c r="K53" s="24" t="str">
        <f aca="false">IF(AND(C53="Monthly",D53&lt;&gt;""),DATE(YEAR(Assumptions!$B$4),MONTH(Assumptions!$B$4)+3,MIN(D53,DAY(EOMONTH(Assumptions!$B$4,3)))),"")</f>
        <v/>
      </c>
    </row>
    <row r="54" customFormat="false" ht="15" hidden="false" customHeight="false" outlineLevel="0" collapsed="false">
      <c r="A54" s="5"/>
      <c r="B54" s="19"/>
      <c r="C54" s="5"/>
      <c r="D54" s="20"/>
      <c r="E54" s="15"/>
      <c r="F54" s="5"/>
      <c r="H54" s="24" t="str">
        <f aca="false">IF(AND(C54="Monthly",D54&lt;&gt;""),DATE(YEAR(Assumptions!$B$4),MONTH(Assumptions!$B$4)+0,MIN(D54,DAY(EOMONTH(Assumptions!$B$4,0)))),"")</f>
        <v/>
      </c>
      <c r="I54" s="24" t="str">
        <f aca="false">IF(AND(C54="Monthly",D54&lt;&gt;""),DATE(YEAR(Assumptions!$B$4),MONTH(Assumptions!$B$4)+1,MIN(D54,DAY(EOMONTH(Assumptions!$B$4,1)))),"")</f>
        <v/>
      </c>
      <c r="J54" s="24" t="str">
        <f aca="false">IF(AND(C54="Monthly",D54&lt;&gt;""),DATE(YEAR(Assumptions!$B$4),MONTH(Assumptions!$B$4)+2,MIN(D54,DAY(EOMONTH(Assumptions!$B$4,2)))),"")</f>
        <v/>
      </c>
      <c r="K54" s="24" t="str">
        <f aca="false">IF(AND(C54="Monthly",D54&lt;&gt;""),DATE(YEAR(Assumptions!$B$4),MONTH(Assumptions!$B$4)+3,MIN(D54,DAY(EOMONTH(Assumptions!$B$4,3)))),"")</f>
        <v/>
      </c>
    </row>
    <row r="55" customFormat="false" ht="15" hidden="false" customHeight="false" outlineLevel="0" collapsed="false">
      <c r="A55" s="5"/>
      <c r="B55" s="19"/>
      <c r="C55" s="5"/>
      <c r="D55" s="20"/>
      <c r="E55" s="15"/>
      <c r="F55" s="5"/>
      <c r="H55" s="24" t="str">
        <f aca="false">IF(AND(C55="Monthly",D55&lt;&gt;""),DATE(YEAR(Assumptions!$B$4),MONTH(Assumptions!$B$4)+0,MIN(D55,DAY(EOMONTH(Assumptions!$B$4,0)))),"")</f>
        <v/>
      </c>
      <c r="I55" s="24" t="str">
        <f aca="false">IF(AND(C55="Monthly",D55&lt;&gt;""),DATE(YEAR(Assumptions!$B$4),MONTH(Assumptions!$B$4)+1,MIN(D55,DAY(EOMONTH(Assumptions!$B$4,1)))),"")</f>
        <v/>
      </c>
      <c r="J55" s="24" t="str">
        <f aca="false">IF(AND(C55="Monthly",D55&lt;&gt;""),DATE(YEAR(Assumptions!$B$4),MONTH(Assumptions!$B$4)+2,MIN(D55,DAY(EOMONTH(Assumptions!$B$4,2)))),"")</f>
        <v/>
      </c>
      <c r="K55" s="24" t="str">
        <f aca="false">IF(AND(C55="Monthly",D55&lt;&gt;""),DATE(YEAR(Assumptions!$B$4),MONTH(Assumptions!$B$4)+3,MIN(D55,DAY(EOMONTH(Assumptions!$B$4,3)))),"")</f>
        <v/>
      </c>
    </row>
    <row r="56" customFormat="false" ht="15" hidden="false" customHeight="false" outlineLevel="0" collapsed="false">
      <c r="A56" s="5"/>
      <c r="B56" s="19"/>
      <c r="C56" s="5"/>
      <c r="D56" s="20"/>
      <c r="E56" s="15"/>
      <c r="F56" s="5"/>
      <c r="H56" s="24" t="str">
        <f aca="false">IF(AND(C56="Monthly",D56&lt;&gt;""),DATE(YEAR(Assumptions!$B$4),MONTH(Assumptions!$B$4)+0,MIN(D56,DAY(EOMONTH(Assumptions!$B$4,0)))),"")</f>
        <v/>
      </c>
      <c r="I56" s="24" t="str">
        <f aca="false">IF(AND(C56="Monthly",D56&lt;&gt;""),DATE(YEAR(Assumptions!$B$4),MONTH(Assumptions!$B$4)+1,MIN(D56,DAY(EOMONTH(Assumptions!$B$4,1)))),"")</f>
        <v/>
      </c>
      <c r="J56" s="24" t="str">
        <f aca="false">IF(AND(C56="Monthly",D56&lt;&gt;""),DATE(YEAR(Assumptions!$B$4),MONTH(Assumptions!$B$4)+2,MIN(D56,DAY(EOMONTH(Assumptions!$B$4,2)))),"")</f>
        <v/>
      </c>
      <c r="K56" s="24" t="str">
        <f aca="false">IF(AND(C56="Monthly",D56&lt;&gt;""),DATE(YEAR(Assumptions!$B$4),MONTH(Assumptions!$B$4)+3,MIN(D56,DAY(EOMONTH(Assumptions!$B$4,3)))),"")</f>
        <v/>
      </c>
    </row>
    <row r="57" customFormat="false" ht="15" hidden="false" customHeight="false" outlineLevel="0" collapsed="false">
      <c r="A57" s="5"/>
      <c r="B57" s="19"/>
      <c r="C57" s="5"/>
      <c r="D57" s="20"/>
      <c r="E57" s="15"/>
      <c r="F57" s="5"/>
      <c r="H57" s="24" t="str">
        <f aca="false">IF(AND(C57="Monthly",D57&lt;&gt;""),DATE(YEAR(Assumptions!$B$4),MONTH(Assumptions!$B$4)+0,MIN(D57,DAY(EOMONTH(Assumptions!$B$4,0)))),"")</f>
        <v/>
      </c>
      <c r="I57" s="24" t="str">
        <f aca="false">IF(AND(C57="Monthly",D57&lt;&gt;""),DATE(YEAR(Assumptions!$B$4),MONTH(Assumptions!$B$4)+1,MIN(D57,DAY(EOMONTH(Assumptions!$B$4,1)))),"")</f>
        <v/>
      </c>
      <c r="J57" s="24" t="str">
        <f aca="false">IF(AND(C57="Monthly",D57&lt;&gt;""),DATE(YEAR(Assumptions!$B$4),MONTH(Assumptions!$B$4)+2,MIN(D57,DAY(EOMONTH(Assumptions!$B$4,2)))),"")</f>
        <v/>
      </c>
      <c r="K57" s="24" t="str">
        <f aca="false">IF(AND(C57="Monthly",D57&lt;&gt;""),DATE(YEAR(Assumptions!$B$4),MONTH(Assumptions!$B$4)+3,MIN(D57,DAY(EOMONTH(Assumptions!$B$4,3)))),"")</f>
        <v/>
      </c>
    </row>
    <row r="58" customFormat="false" ht="15" hidden="false" customHeight="false" outlineLevel="0" collapsed="false">
      <c r="A58" s="5"/>
      <c r="B58" s="19"/>
      <c r="C58" s="5"/>
      <c r="D58" s="20"/>
      <c r="E58" s="15"/>
      <c r="F58" s="5"/>
      <c r="H58" s="24" t="str">
        <f aca="false">IF(AND(C58="Monthly",D58&lt;&gt;""),DATE(YEAR(Assumptions!$B$4),MONTH(Assumptions!$B$4)+0,MIN(D58,DAY(EOMONTH(Assumptions!$B$4,0)))),"")</f>
        <v/>
      </c>
      <c r="I58" s="24" t="str">
        <f aca="false">IF(AND(C58="Monthly",D58&lt;&gt;""),DATE(YEAR(Assumptions!$B$4),MONTH(Assumptions!$B$4)+1,MIN(D58,DAY(EOMONTH(Assumptions!$B$4,1)))),"")</f>
        <v/>
      </c>
      <c r="J58" s="24" t="str">
        <f aca="false">IF(AND(C58="Monthly",D58&lt;&gt;""),DATE(YEAR(Assumptions!$B$4),MONTH(Assumptions!$B$4)+2,MIN(D58,DAY(EOMONTH(Assumptions!$B$4,2)))),"")</f>
        <v/>
      </c>
      <c r="K58" s="24" t="str">
        <f aca="false">IF(AND(C58="Monthly",D58&lt;&gt;""),DATE(YEAR(Assumptions!$B$4),MONTH(Assumptions!$B$4)+3,MIN(D58,DAY(EOMONTH(Assumptions!$B$4,3)))),"")</f>
        <v/>
      </c>
    </row>
    <row r="59" customFormat="false" ht="15" hidden="false" customHeight="false" outlineLevel="0" collapsed="false">
      <c r="A59" s="5"/>
      <c r="B59" s="19"/>
      <c r="C59" s="5"/>
      <c r="D59" s="20"/>
      <c r="E59" s="15"/>
      <c r="F59" s="5"/>
      <c r="H59" s="24" t="str">
        <f aca="false">IF(AND(C59="Monthly",D59&lt;&gt;""),DATE(YEAR(Assumptions!$B$4),MONTH(Assumptions!$B$4)+0,MIN(D59,DAY(EOMONTH(Assumptions!$B$4,0)))),"")</f>
        <v/>
      </c>
      <c r="I59" s="24" t="str">
        <f aca="false">IF(AND(C59="Monthly",D59&lt;&gt;""),DATE(YEAR(Assumptions!$B$4),MONTH(Assumptions!$B$4)+1,MIN(D59,DAY(EOMONTH(Assumptions!$B$4,1)))),"")</f>
        <v/>
      </c>
      <c r="J59" s="24" t="str">
        <f aca="false">IF(AND(C59="Monthly",D59&lt;&gt;""),DATE(YEAR(Assumptions!$B$4),MONTH(Assumptions!$B$4)+2,MIN(D59,DAY(EOMONTH(Assumptions!$B$4,2)))),"")</f>
        <v/>
      </c>
      <c r="K59" s="24" t="str">
        <f aca="false">IF(AND(C59="Monthly",D59&lt;&gt;""),DATE(YEAR(Assumptions!$B$4),MONTH(Assumptions!$B$4)+3,MIN(D59,DAY(EOMONTH(Assumptions!$B$4,3)))),"")</f>
        <v/>
      </c>
    </row>
    <row r="60" customFormat="false" ht="15" hidden="false" customHeight="false" outlineLevel="0" collapsed="false">
      <c r="A60" s="5"/>
      <c r="B60" s="19"/>
      <c r="C60" s="5"/>
      <c r="D60" s="20"/>
      <c r="E60" s="15"/>
      <c r="F60" s="5"/>
      <c r="H60" s="24" t="str">
        <f aca="false">IF(AND(C60="Monthly",D60&lt;&gt;""),DATE(YEAR(Assumptions!$B$4),MONTH(Assumptions!$B$4)+0,MIN(D60,DAY(EOMONTH(Assumptions!$B$4,0)))),"")</f>
        <v/>
      </c>
      <c r="I60" s="24" t="str">
        <f aca="false">IF(AND(C60="Monthly",D60&lt;&gt;""),DATE(YEAR(Assumptions!$B$4),MONTH(Assumptions!$B$4)+1,MIN(D60,DAY(EOMONTH(Assumptions!$B$4,1)))),"")</f>
        <v/>
      </c>
      <c r="J60" s="24" t="str">
        <f aca="false">IF(AND(C60="Monthly",D60&lt;&gt;""),DATE(YEAR(Assumptions!$B$4),MONTH(Assumptions!$B$4)+2,MIN(D60,DAY(EOMONTH(Assumptions!$B$4,2)))),"")</f>
        <v/>
      </c>
      <c r="K60" s="24" t="str">
        <f aca="false">IF(AND(C60="Monthly",D60&lt;&gt;""),DATE(YEAR(Assumptions!$B$4),MONTH(Assumptions!$B$4)+3,MIN(D60,DAY(EOMONTH(Assumptions!$B$4,3)))),"")</f>
        <v/>
      </c>
    </row>
    <row r="61" customFormat="false" ht="15" hidden="false" customHeight="false" outlineLevel="0" collapsed="false">
      <c r="A61" s="5"/>
      <c r="B61" s="19"/>
      <c r="C61" s="5"/>
      <c r="D61" s="20"/>
      <c r="E61" s="15"/>
      <c r="F61" s="5"/>
      <c r="H61" s="24" t="str">
        <f aca="false">IF(AND(C61="Monthly",D61&lt;&gt;""),DATE(YEAR(Assumptions!$B$4),MONTH(Assumptions!$B$4)+0,MIN(D61,DAY(EOMONTH(Assumptions!$B$4,0)))),"")</f>
        <v/>
      </c>
      <c r="I61" s="24" t="str">
        <f aca="false">IF(AND(C61="Monthly",D61&lt;&gt;""),DATE(YEAR(Assumptions!$B$4),MONTH(Assumptions!$B$4)+1,MIN(D61,DAY(EOMONTH(Assumptions!$B$4,1)))),"")</f>
        <v/>
      </c>
      <c r="J61" s="24" t="str">
        <f aca="false">IF(AND(C61="Monthly",D61&lt;&gt;""),DATE(YEAR(Assumptions!$B$4),MONTH(Assumptions!$B$4)+2,MIN(D61,DAY(EOMONTH(Assumptions!$B$4,2)))),"")</f>
        <v/>
      </c>
      <c r="K61" s="24" t="str">
        <f aca="false">IF(AND(C61="Monthly",D61&lt;&gt;""),DATE(YEAR(Assumptions!$B$4),MONTH(Assumptions!$B$4)+3,MIN(D61,DAY(EOMONTH(Assumptions!$B$4,3)))),"")</f>
        <v/>
      </c>
    </row>
    <row r="62" customFormat="false" ht="15" hidden="false" customHeight="false" outlineLevel="0" collapsed="false">
      <c r="A62" s="5"/>
      <c r="B62" s="19"/>
      <c r="C62" s="5"/>
      <c r="D62" s="20"/>
      <c r="E62" s="15"/>
      <c r="F62" s="5"/>
      <c r="H62" s="24" t="str">
        <f aca="false">IF(AND(C62="Monthly",D62&lt;&gt;""),DATE(YEAR(Assumptions!$B$4),MONTH(Assumptions!$B$4)+0,MIN(D62,DAY(EOMONTH(Assumptions!$B$4,0)))),"")</f>
        <v/>
      </c>
      <c r="I62" s="24" t="str">
        <f aca="false">IF(AND(C62="Monthly",D62&lt;&gt;""),DATE(YEAR(Assumptions!$B$4),MONTH(Assumptions!$B$4)+1,MIN(D62,DAY(EOMONTH(Assumptions!$B$4,1)))),"")</f>
        <v/>
      </c>
      <c r="J62" s="24" t="str">
        <f aca="false">IF(AND(C62="Monthly",D62&lt;&gt;""),DATE(YEAR(Assumptions!$B$4),MONTH(Assumptions!$B$4)+2,MIN(D62,DAY(EOMONTH(Assumptions!$B$4,2)))),"")</f>
        <v/>
      </c>
      <c r="K62" s="24" t="str">
        <f aca="false">IF(AND(C62="Monthly",D62&lt;&gt;""),DATE(YEAR(Assumptions!$B$4),MONTH(Assumptions!$B$4)+3,MIN(D62,DAY(EOMONTH(Assumptions!$B$4,3)))),"")</f>
        <v/>
      </c>
    </row>
    <row r="63" customFormat="false" ht="15" hidden="false" customHeight="false" outlineLevel="0" collapsed="false">
      <c r="A63" s="5"/>
      <c r="B63" s="19"/>
      <c r="C63" s="5"/>
      <c r="D63" s="20"/>
      <c r="E63" s="15"/>
      <c r="F63" s="5"/>
      <c r="H63" s="24" t="str">
        <f aca="false">IF(AND(C63="Monthly",D63&lt;&gt;""),DATE(YEAR(Assumptions!$B$4),MONTH(Assumptions!$B$4)+0,MIN(D63,DAY(EOMONTH(Assumptions!$B$4,0)))),"")</f>
        <v/>
      </c>
      <c r="I63" s="24" t="str">
        <f aca="false">IF(AND(C63="Monthly",D63&lt;&gt;""),DATE(YEAR(Assumptions!$B$4),MONTH(Assumptions!$B$4)+1,MIN(D63,DAY(EOMONTH(Assumptions!$B$4,1)))),"")</f>
        <v/>
      </c>
      <c r="J63" s="24" t="str">
        <f aca="false">IF(AND(C63="Monthly",D63&lt;&gt;""),DATE(YEAR(Assumptions!$B$4),MONTH(Assumptions!$B$4)+2,MIN(D63,DAY(EOMONTH(Assumptions!$B$4,2)))),"")</f>
        <v/>
      </c>
      <c r="K63" s="24" t="str">
        <f aca="false">IF(AND(C63="Monthly",D63&lt;&gt;""),DATE(YEAR(Assumptions!$B$4),MONTH(Assumptions!$B$4)+3,MIN(D63,DAY(EOMONTH(Assumptions!$B$4,3)))),"")</f>
        <v/>
      </c>
    </row>
  </sheetData>
  <dataValidations count="2">
    <dataValidation allowBlank="true" errorStyle="stop" operator="between" showDropDown="false" showErrorMessage="false" showInputMessage="false" sqref="C4:C63" type="list">
      <formula1>"Monthly,Weekly,One-off"</formula1>
      <formula2>0</formula2>
    </dataValidation>
    <dataValidation allowBlank="false" errorStyle="stop" operator="between" showDropDown="false" showErrorMessage="false" showInputMessage="false" sqref="D4:D63" type="whole">
      <formula1>1</formula1>
      <formula2>31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6A34A"/>
    <pageSetUpPr fitToPage="true"/>
  </sheetPr>
  <dimension ref="A1:M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7"/>
    <col collapsed="false" customWidth="true" hidden="false" outlineLevel="0" max="3" min="2" style="0" width="11"/>
    <col collapsed="false" customWidth="true" hidden="false" outlineLevel="0" max="5" min="4" style="0" width="13"/>
    <col collapsed="false" customWidth="true" hidden="false" outlineLevel="0" max="6" min="6" style="0" width="12"/>
    <col collapsed="false" customWidth="true" hidden="false" outlineLevel="0" max="8" min="7" style="0" width="13"/>
    <col collapsed="false" customWidth="true" hidden="false" outlineLevel="0" max="11" min="9" style="0" width="14"/>
    <col collapsed="false" customWidth="true" hidden="false" outlineLevel="0" max="12" min="12" style="0" width="3"/>
    <col collapsed="false" customWidth="true" hidden="false" outlineLevel="0" max="13" min="13" style="0" width="12"/>
  </cols>
  <sheetData>
    <row r="1" customFormat="false" ht="19.7" hidden="false" customHeight="false" outlineLevel="0" collapsed="false">
      <c r="A1" s="1" t="s">
        <v>97</v>
      </c>
    </row>
    <row r="2" customFormat="false" ht="15" hidden="false" customHeight="false" outlineLevel="0" collapsed="false">
      <c r="A2" s="2" t="s">
        <v>98</v>
      </c>
    </row>
    <row r="3" customFormat="false" ht="15" hidden="false" customHeight="false" outlineLevel="0" collapsed="false">
      <c r="M3" s="25" t="s">
        <v>99</v>
      </c>
    </row>
    <row r="4" customFormat="false" ht="23.85" hidden="false" customHeight="false" outlineLevel="0" collapsed="false">
      <c r="A4" s="18" t="s">
        <v>100</v>
      </c>
      <c r="B4" s="18" t="s">
        <v>101</v>
      </c>
      <c r="C4" s="18" t="s">
        <v>102</v>
      </c>
      <c r="D4" s="18" t="s">
        <v>103</v>
      </c>
      <c r="E4" s="18" t="s">
        <v>104</v>
      </c>
      <c r="F4" s="18" t="s">
        <v>105</v>
      </c>
      <c r="G4" s="18" t="s">
        <v>106</v>
      </c>
      <c r="H4" s="18" t="s">
        <v>107</v>
      </c>
      <c r="I4" s="18" t="s">
        <v>108</v>
      </c>
      <c r="J4" s="18" t="s">
        <v>109</v>
      </c>
      <c r="K4" s="18" t="s">
        <v>110</v>
      </c>
      <c r="M4" s="9" t="n">
        <f aca="false">Assumptions!$B$6</f>
        <v>2000</v>
      </c>
    </row>
    <row r="5" customFormat="false" ht="15" hidden="false" customHeight="false" outlineLevel="0" collapsed="false">
      <c r="A5" s="10" t="n">
        <v>1</v>
      </c>
      <c r="B5" s="11" t="n">
        <f aca="false">Assumptions!$B$4+7*(A5-1)</f>
        <v>46279</v>
      </c>
      <c r="C5" s="11" t="n">
        <f aca="false">B5+6</f>
        <v>46285</v>
      </c>
      <c r="D5" s="9" t="n">
        <f aca="false">SUMIFS(Pipeline!$B$4:$B$103,Pipeline!$C$4:$C$103,"Confirmed",Pipeline!$G$4:$G$103,"&gt;="&amp;B5,Pipeline!$G$4:$G$103,"&lt;="&amp;C5,Pipeline!$J$4:$J$103,"&lt;&gt;Yes")</f>
        <v>0</v>
      </c>
      <c r="E5" s="9" t="n">
        <f aca="false">SUMIFS(Pipeline!$I$4:$I$103,Pipeline!$G$4:$G$103,"&gt;="&amp;B5,Pipeline!$G$4:$G$103,"&lt;="&amp;C5,Pipeline!$J$4:$J$103,"&lt;&gt;Yes")</f>
        <v>0</v>
      </c>
      <c r="F5" s="9" t="n">
        <f aca="false">SUMIFS(Expenses!$B$4:$B$63,Expenses!$H$4:$H$63,"&gt;="&amp;B5,Expenses!$H$4:$H$63,"&lt;="&amp;C5)+SUMIFS(Expenses!$B$4:$B$63,Expenses!$I$4:$I$63,"&gt;="&amp;B5,Expenses!$I$4:$I$63,"&lt;="&amp;C5)+SUMIFS(Expenses!$B$4:$B$63,Expenses!$J$4:$J$63,"&gt;="&amp;B5,Expenses!$J$4:$J$63,"&lt;="&amp;C5)+SUMIFS(Expenses!$B$4:$B$63,Expenses!$K$4:$K$63,"&gt;="&amp;B5,Expenses!$K$4:$K$63,"&lt;="&amp;C5)+SUMIFS(Expenses!$B$4:$B$63,Expenses!$C$4:$C$63,"One-off",Expenses!$E$4:$E$63,"&gt;="&amp;B5,Expenses!$E$4:$E$63,"&lt;="&amp;C5)+SUMIFS(Expenses!$B$4:$B$63,Expenses!$C$4:$C$63,"Weekly")</f>
        <v>25</v>
      </c>
      <c r="G5" s="9" t="n">
        <f aca="false">D5*Assumptions!$B$7</f>
        <v>0</v>
      </c>
      <c r="H5" s="9" t="n">
        <f aca="false">E5*Assumptions!$B$7</f>
        <v>0</v>
      </c>
      <c r="I5" s="13" t="n">
        <f aca="false">Assumptions!$B$5+D5-F5-G5</f>
        <v>5975</v>
      </c>
      <c r="J5" s="9" t="n">
        <f aca="false">Assumptions!$B$5+E5-F5-H5</f>
        <v>5975</v>
      </c>
      <c r="K5" s="26" t="str">
        <f aca="false">IF(I5&lt;$M$4,"Below minimum","")</f>
        <v/>
      </c>
      <c r="L5" s="27" t="str">
        <f aca="false">IF(I5&lt;$M$4,A5,"")</f>
        <v/>
      </c>
    </row>
    <row r="6" customFormat="false" ht="15" hidden="false" customHeight="false" outlineLevel="0" collapsed="false">
      <c r="A6" s="10" t="n">
        <v>2</v>
      </c>
      <c r="B6" s="11" t="n">
        <f aca="false">Assumptions!$B$4+7*(A6-1)</f>
        <v>46286</v>
      </c>
      <c r="C6" s="11" t="n">
        <f aca="false">B6+6</f>
        <v>46292</v>
      </c>
      <c r="D6" s="9" t="n">
        <f aca="false">SUMIFS(Pipeline!$B$4:$B$103,Pipeline!$C$4:$C$103,"Confirmed",Pipeline!$G$4:$G$103,"&gt;="&amp;B6,Pipeline!$G$4:$G$103,"&lt;="&amp;C6,Pipeline!$J$4:$J$103,"&lt;&gt;Yes")</f>
        <v>0</v>
      </c>
      <c r="E6" s="9" t="n">
        <f aca="false">SUMIFS(Pipeline!$I$4:$I$103,Pipeline!$G$4:$G$103,"&gt;="&amp;B6,Pipeline!$G$4:$G$103,"&lt;="&amp;C6,Pipeline!$J$4:$J$103,"&lt;&gt;Yes")</f>
        <v>0</v>
      </c>
      <c r="F6" s="9" t="n">
        <f aca="false">SUMIFS(Expenses!$B$4:$B$63,Expenses!$H$4:$H$63,"&gt;="&amp;B6,Expenses!$H$4:$H$63,"&lt;="&amp;C6)+SUMIFS(Expenses!$B$4:$B$63,Expenses!$I$4:$I$63,"&gt;="&amp;B6,Expenses!$I$4:$I$63,"&lt;="&amp;C6)+SUMIFS(Expenses!$B$4:$B$63,Expenses!$J$4:$J$63,"&gt;="&amp;B6,Expenses!$J$4:$J$63,"&lt;="&amp;C6)+SUMIFS(Expenses!$B$4:$B$63,Expenses!$K$4:$K$63,"&gt;="&amp;B6,Expenses!$K$4:$K$63,"&lt;="&amp;C6)+SUMIFS(Expenses!$B$4:$B$63,Expenses!$C$4:$C$63,"One-off",Expenses!$E$4:$E$63,"&gt;="&amp;B6,Expenses!$E$4:$E$63,"&lt;="&amp;C6)+SUMIFS(Expenses!$B$4:$B$63,Expenses!$C$4:$C$63,"Weekly")</f>
        <v>25</v>
      </c>
      <c r="G6" s="9" t="n">
        <f aca="false">D6*Assumptions!$B$7</f>
        <v>0</v>
      </c>
      <c r="H6" s="9" t="n">
        <f aca="false">E6*Assumptions!$B$7</f>
        <v>0</v>
      </c>
      <c r="I6" s="13" t="n">
        <f aca="false">I5+D6-F6-G6</f>
        <v>5950</v>
      </c>
      <c r="J6" s="9" t="n">
        <f aca="false">J5+E6-F6-H6</f>
        <v>5950</v>
      </c>
      <c r="K6" s="26" t="str">
        <f aca="false">IF(I6&lt;$M$4,"Below minimum","")</f>
        <v/>
      </c>
      <c r="L6" s="27" t="str">
        <f aca="false">IF(I6&lt;$M$4,A6,"")</f>
        <v/>
      </c>
    </row>
    <row r="7" customFormat="false" ht="15" hidden="false" customHeight="false" outlineLevel="0" collapsed="false">
      <c r="A7" s="10" t="n">
        <v>3</v>
      </c>
      <c r="B7" s="11" t="n">
        <f aca="false">Assumptions!$B$4+7*(A7-1)</f>
        <v>46293</v>
      </c>
      <c r="C7" s="11" t="n">
        <f aca="false">B7+6</f>
        <v>46299</v>
      </c>
      <c r="D7" s="9" t="n">
        <f aca="false">SUMIFS(Pipeline!$B$4:$B$103,Pipeline!$C$4:$C$103,"Confirmed",Pipeline!$G$4:$G$103,"&gt;="&amp;B7,Pipeline!$G$4:$G$103,"&lt;="&amp;C7,Pipeline!$J$4:$J$103,"&lt;&gt;Yes")</f>
        <v>1800</v>
      </c>
      <c r="E7" s="9" t="n">
        <f aca="false">SUMIFS(Pipeline!$I$4:$I$103,Pipeline!$G$4:$G$103,"&gt;="&amp;B7,Pipeline!$G$4:$G$103,"&lt;="&amp;C7,Pipeline!$J$4:$J$103,"&lt;&gt;Yes")</f>
        <v>1800</v>
      </c>
      <c r="F7" s="9" t="n">
        <f aca="false">SUMIFS(Expenses!$B$4:$B$63,Expenses!$H$4:$H$63,"&gt;="&amp;B7,Expenses!$H$4:$H$63,"&lt;="&amp;C7)+SUMIFS(Expenses!$B$4:$B$63,Expenses!$I$4:$I$63,"&gt;="&amp;B7,Expenses!$I$4:$I$63,"&lt;="&amp;C7)+SUMIFS(Expenses!$B$4:$B$63,Expenses!$J$4:$J$63,"&gt;="&amp;B7,Expenses!$J$4:$J$63,"&lt;="&amp;C7)+SUMIFS(Expenses!$B$4:$B$63,Expenses!$K$4:$K$63,"&gt;="&amp;B7,Expenses!$K$4:$K$63,"&lt;="&amp;C7)+SUMIFS(Expenses!$B$4:$B$63,Expenses!$C$4:$C$63,"One-off",Expenses!$E$4:$E$63,"&gt;="&amp;B7,Expenses!$E$4:$E$63,"&lt;="&amp;C7)+SUMIFS(Expenses!$B$4:$B$63,Expenses!$C$4:$C$63,"Weekly")</f>
        <v>4675</v>
      </c>
      <c r="G7" s="9" t="n">
        <f aca="false">D7*Assumptions!$B$7</f>
        <v>450</v>
      </c>
      <c r="H7" s="9" t="n">
        <f aca="false">E7*Assumptions!$B$7</f>
        <v>450</v>
      </c>
      <c r="I7" s="13" t="n">
        <f aca="false">I6+D7-F7-G7</f>
        <v>2625</v>
      </c>
      <c r="J7" s="9" t="n">
        <f aca="false">J6+E7-F7-H7</f>
        <v>2625</v>
      </c>
      <c r="K7" s="26" t="str">
        <f aca="false">IF(I7&lt;$M$4,"Below minimum","")</f>
        <v/>
      </c>
      <c r="L7" s="27" t="str">
        <f aca="false">IF(I7&lt;$M$4,A7,"")</f>
        <v/>
      </c>
    </row>
    <row r="8" customFormat="false" ht="15" hidden="false" customHeight="false" outlineLevel="0" collapsed="false">
      <c r="A8" s="10" t="n">
        <v>4</v>
      </c>
      <c r="B8" s="11" t="n">
        <f aca="false">Assumptions!$B$4+7*(A8-1)</f>
        <v>46300</v>
      </c>
      <c r="C8" s="11" t="n">
        <f aca="false">B8+6</f>
        <v>46306</v>
      </c>
      <c r="D8" s="9" t="n">
        <f aca="false">SUMIFS(Pipeline!$B$4:$B$103,Pipeline!$C$4:$C$103,"Confirmed",Pipeline!$G$4:$G$103,"&gt;="&amp;B8,Pipeline!$G$4:$G$103,"&lt;="&amp;C8,Pipeline!$J$4:$J$103,"&lt;&gt;Yes")</f>
        <v>3000</v>
      </c>
      <c r="E8" s="9" t="n">
        <f aca="false">SUMIFS(Pipeline!$I$4:$I$103,Pipeline!$G$4:$G$103,"&gt;="&amp;B8,Pipeline!$G$4:$G$103,"&lt;="&amp;C8,Pipeline!$J$4:$J$103,"&lt;&gt;Yes")</f>
        <v>3000</v>
      </c>
      <c r="F8" s="9" t="n">
        <f aca="false">SUMIFS(Expenses!$B$4:$B$63,Expenses!$H$4:$H$63,"&gt;="&amp;B8,Expenses!$H$4:$H$63,"&lt;="&amp;C8)+SUMIFS(Expenses!$B$4:$B$63,Expenses!$I$4:$I$63,"&gt;="&amp;B8,Expenses!$I$4:$I$63,"&lt;="&amp;C8)+SUMIFS(Expenses!$B$4:$B$63,Expenses!$J$4:$J$63,"&gt;="&amp;B8,Expenses!$J$4:$J$63,"&lt;="&amp;C8)+SUMIFS(Expenses!$B$4:$B$63,Expenses!$K$4:$K$63,"&gt;="&amp;B8,Expenses!$K$4:$K$63,"&lt;="&amp;C8)+SUMIFS(Expenses!$B$4:$B$63,Expenses!$C$4:$C$63,"One-off",Expenses!$E$4:$E$63,"&gt;="&amp;B8,Expenses!$E$4:$E$63,"&lt;="&amp;C8)+SUMIFS(Expenses!$B$4:$B$63,Expenses!$C$4:$C$63,"Weekly")</f>
        <v>145</v>
      </c>
      <c r="G8" s="9" t="n">
        <f aca="false">D8*Assumptions!$B$7</f>
        <v>750</v>
      </c>
      <c r="H8" s="9" t="n">
        <f aca="false">E8*Assumptions!$B$7</f>
        <v>750</v>
      </c>
      <c r="I8" s="13" t="n">
        <f aca="false">I7+D8-F8-G8</f>
        <v>4730</v>
      </c>
      <c r="J8" s="9" t="n">
        <f aca="false">J7+E8-F8-H8</f>
        <v>4730</v>
      </c>
      <c r="K8" s="26" t="str">
        <f aca="false">IF(I8&lt;$M$4,"Below minimum","")</f>
        <v/>
      </c>
      <c r="L8" s="27" t="str">
        <f aca="false">IF(I8&lt;$M$4,A8,"")</f>
        <v/>
      </c>
    </row>
    <row r="9" customFormat="false" ht="15" hidden="false" customHeight="false" outlineLevel="0" collapsed="false">
      <c r="A9" s="10" t="n">
        <v>5</v>
      </c>
      <c r="B9" s="11" t="n">
        <f aca="false">Assumptions!$B$4+7*(A9-1)</f>
        <v>46307</v>
      </c>
      <c r="C9" s="11" t="n">
        <f aca="false">B9+6</f>
        <v>46313</v>
      </c>
      <c r="D9" s="9" t="n">
        <f aca="false">SUMIFS(Pipeline!$B$4:$B$103,Pipeline!$C$4:$C$103,"Confirmed",Pipeline!$G$4:$G$103,"&gt;="&amp;B9,Pipeline!$G$4:$G$103,"&lt;="&amp;C9,Pipeline!$J$4:$J$103,"&lt;&gt;Yes")</f>
        <v>0</v>
      </c>
      <c r="E9" s="9" t="n">
        <f aca="false">SUMIFS(Pipeline!$I$4:$I$103,Pipeline!$G$4:$G$103,"&gt;="&amp;B9,Pipeline!$G$4:$G$103,"&lt;="&amp;C9,Pipeline!$J$4:$J$103,"&lt;&gt;Yes")</f>
        <v>0</v>
      </c>
      <c r="F9" s="9" t="n">
        <f aca="false">SUMIFS(Expenses!$B$4:$B$63,Expenses!$H$4:$H$63,"&gt;="&amp;B9,Expenses!$H$4:$H$63,"&lt;="&amp;C9)+SUMIFS(Expenses!$B$4:$B$63,Expenses!$I$4:$I$63,"&gt;="&amp;B9,Expenses!$I$4:$I$63,"&lt;="&amp;C9)+SUMIFS(Expenses!$B$4:$B$63,Expenses!$J$4:$J$63,"&gt;="&amp;B9,Expenses!$J$4:$J$63,"&lt;="&amp;C9)+SUMIFS(Expenses!$B$4:$B$63,Expenses!$K$4:$K$63,"&gt;="&amp;B9,Expenses!$K$4:$K$63,"&lt;="&amp;C9)+SUMIFS(Expenses!$B$4:$B$63,Expenses!$C$4:$C$63,"One-off",Expenses!$E$4:$E$63,"&gt;="&amp;B9,Expenses!$E$4:$E$63,"&lt;="&amp;C9)+SUMIFS(Expenses!$B$4:$B$63,Expenses!$C$4:$C$63,"Weekly")</f>
        <v>25</v>
      </c>
      <c r="G9" s="9" t="n">
        <f aca="false">D9*Assumptions!$B$7</f>
        <v>0</v>
      </c>
      <c r="H9" s="9" t="n">
        <f aca="false">E9*Assumptions!$B$7</f>
        <v>0</v>
      </c>
      <c r="I9" s="13" t="n">
        <f aca="false">I8+D9-F9-G9</f>
        <v>4705</v>
      </c>
      <c r="J9" s="9" t="n">
        <f aca="false">J8+E9-F9-H9</f>
        <v>4705</v>
      </c>
      <c r="K9" s="26" t="str">
        <f aca="false">IF(I9&lt;$M$4,"Below minimum","")</f>
        <v/>
      </c>
      <c r="L9" s="27" t="str">
        <f aca="false">IF(I9&lt;$M$4,A9,"")</f>
        <v/>
      </c>
    </row>
    <row r="10" customFormat="false" ht="15" hidden="false" customHeight="false" outlineLevel="0" collapsed="false">
      <c r="A10" s="10" t="n">
        <v>6</v>
      </c>
      <c r="B10" s="11" t="n">
        <f aca="false">Assumptions!$B$4+7*(A10-1)</f>
        <v>46314</v>
      </c>
      <c r="C10" s="11" t="n">
        <f aca="false">B10+6</f>
        <v>46320</v>
      </c>
      <c r="D10" s="9" t="n">
        <f aca="false">SUMIFS(Pipeline!$B$4:$B$103,Pipeline!$C$4:$C$103,"Confirmed",Pipeline!$G$4:$G$103,"&gt;="&amp;B10,Pipeline!$G$4:$G$103,"&lt;="&amp;C10,Pipeline!$J$4:$J$103,"&lt;&gt;Yes")</f>
        <v>0</v>
      </c>
      <c r="E10" s="9" t="n">
        <f aca="false">SUMIFS(Pipeline!$I$4:$I$103,Pipeline!$G$4:$G$103,"&gt;="&amp;B10,Pipeline!$G$4:$G$103,"&lt;="&amp;C10,Pipeline!$J$4:$J$103,"&lt;&gt;Yes")</f>
        <v>0</v>
      </c>
      <c r="F10" s="9" t="n">
        <f aca="false">SUMIFS(Expenses!$B$4:$B$63,Expenses!$H$4:$H$63,"&gt;="&amp;B10,Expenses!$H$4:$H$63,"&lt;="&amp;C10)+SUMIFS(Expenses!$B$4:$B$63,Expenses!$I$4:$I$63,"&gt;="&amp;B10,Expenses!$I$4:$I$63,"&lt;="&amp;C10)+SUMIFS(Expenses!$B$4:$B$63,Expenses!$J$4:$J$63,"&gt;="&amp;B10,Expenses!$J$4:$J$63,"&lt;="&amp;C10)+SUMIFS(Expenses!$B$4:$B$63,Expenses!$K$4:$K$63,"&gt;="&amp;B10,Expenses!$K$4:$K$63,"&lt;="&amp;C10)+SUMIFS(Expenses!$B$4:$B$63,Expenses!$C$4:$C$63,"One-off",Expenses!$E$4:$E$63,"&gt;="&amp;B10,Expenses!$E$4:$E$63,"&lt;="&amp;C10)+SUMIFS(Expenses!$B$4:$B$63,Expenses!$C$4:$C$63,"Weekly")</f>
        <v>425</v>
      </c>
      <c r="G10" s="9" t="n">
        <f aca="false">D10*Assumptions!$B$7</f>
        <v>0</v>
      </c>
      <c r="H10" s="9" t="n">
        <f aca="false">E10*Assumptions!$B$7</f>
        <v>0</v>
      </c>
      <c r="I10" s="13" t="n">
        <f aca="false">I9+D10-F10-G10</f>
        <v>4280</v>
      </c>
      <c r="J10" s="9" t="n">
        <f aca="false">J9+E10-F10-H10</f>
        <v>4280</v>
      </c>
      <c r="K10" s="26" t="str">
        <f aca="false">IF(I10&lt;$M$4,"Below minimum","")</f>
        <v/>
      </c>
      <c r="L10" s="27" t="str">
        <f aca="false">IF(I10&lt;$M$4,A10,"")</f>
        <v/>
      </c>
    </row>
    <row r="11" customFormat="false" ht="15" hidden="false" customHeight="false" outlineLevel="0" collapsed="false">
      <c r="A11" s="10" t="n">
        <v>7</v>
      </c>
      <c r="B11" s="11" t="n">
        <f aca="false">Assumptions!$B$4+7*(A11-1)</f>
        <v>46321</v>
      </c>
      <c r="C11" s="11" t="n">
        <f aca="false">B11+6</f>
        <v>46327</v>
      </c>
      <c r="D11" s="9" t="n">
        <f aca="false">SUMIFS(Pipeline!$B$4:$B$103,Pipeline!$C$4:$C$103,"Confirmed",Pipeline!$G$4:$G$103,"&gt;="&amp;B11,Pipeline!$G$4:$G$103,"&lt;="&amp;C11,Pipeline!$J$4:$J$103,"&lt;&gt;Yes")</f>
        <v>1800</v>
      </c>
      <c r="E11" s="9" t="n">
        <f aca="false">SUMIFS(Pipeline!$I$4:$I$103,Pipeline!$G$4:$G$103,"&gt;="&amp;B11,Pipeline!$G$4:$G$103,"&lt;="&amp;C11,Pipeline!$J$4:$J$103,"&lt;&gt;Yes")</f>
        <v>2900</v>
      </c>
      <c r="F11" s="9" t="n">
        <f aca="false">SUMIFS(Expenses!$B$4:$B$63,Expenses!$H$4:$H$63,"&gt;="&amp;B11,Expenses!$H$4:$H$63,"&lt;="&amp;C11)+SUMIFS(Expenses!$B$4:$B$63,Expenses!$I$4:$I$63,"&gt;="&amp;B11,Expenses!$I$4:$I$63,"&lt;="&amp;C11)+SUMIFS(Expenses!$B$4:$B$63,Expenses!$J$4:$J$63,"&gt;="&amp;B11,Expenses!$J$4:$J$63,"&lt;="&amp;C11)+SUMIFS(Expenses!$B$4:$B$63,Expenses!$K$4:$K$63,"&gt;="&amp;B11,Expenses!$K$4:$K$63,"&lt;="&amp;C11)+SUMIFS(Expenses!$B$4:$B$63,Expenses!$C$4:$C$63,"One-off",Expenses!$E$4:$E$63,"&gt;="&amp;B11,Expenses!$E$4:$E$63,"&lt;="&amp;C11)+SUMIFS(Expenses!$B$4:$B$63,Expenses!$C$4:$C$63,"Weekly")</f>
        <v>3775</v>
      </c>
      <c r="G11" s="9" t="n">
        <f aca="false">D11*Assumptions!$B$7</f>
        <v>450</v>
      </c>
      <c r="H11" s="9" t="n">
        <f aca="false">E11*Assumptions!$B$7</f>
        <v>725</v>
      </c>
      <c r="I11" s="13" t="n">
        <f aca="false">I10+D11-F11-G11</f>
        <v>1855</v>
      </c>
      <c r="J11" s="9" t="n">
        <f aca="false">J10+E11-F11-H11</f>
        <v>2680</v>
      </c>
      <c r="K11" s="26" t="str">
        <f aca="false">IF(I11&lt;$M$4,"Below minimum","")</f>
        <v>Below minimum</v>
      </c>
      <c r="L11" s="28" t="n">
        <f aca="false">IF(I11&lt;$M$4,A11,"")</f>
        <v>7</v>
      </c>
    </row>
    <row r="12" customFormat="false" ht="15" hidden="false" customHeight="false" outlineLevel="0" collapsed="false">
      <c r="A12" s="10" t="n">
        <v>8</v>
      </c>
      <c r="B12" s="11" t="n">
        <f aca="false">Assumptions!$B$4+7*(A12-1)</f>
        <v>46328</v>
      </c>
      <c r="C12" s="11" t="n">
        <f aca="false">B12+6</f>
        <v>46334</v>
      </c>
      <c r="D12" s="9" t="n">
        <f aca="false">SUMIFS(Pipeline!$B$4:$B$103,Pipeline!$C$4:$C$103,"Confirmed",Pipeline!$G$4:$G$103,"&gt;="&amp;B12,Pipeline!$G$4:$G$103,"&lt;="&amp;C12,Pipeline!$J$4:$J$103,"&lt;&gt;Yes")</f>
        <v>0</v>
      </c>
      <c r="E12" s="9" t="n">
        <f aca="false">SUMIFS(Pipeline!$I$4:$I$103,Pipeline!$G$4:$G$103,"&gt;="&amp;B12,Pipeline!$G$4:$G$103,"&lt;="&amp;C12,Pipeline!$J$4:$J$103,"&lt;&gt;Yes")</f>
        <v>0</v>
      </c>
      <c r="F12" s="9" t="n">
        <f aca="false">SUMIFS(Expenses!$B$4:$B$63,Expenses!$H$4:$H$63,"&gt;="&amp;B12,Expenses!$H$4:$H$63,"&lt;="&amp;C12)+SUMIFS(Expenses!$B$4:$B$63,Expenses!$I$4:$I$63,"&gt;="&amp;B12,Expenses!$I$4:$I$63,"&lt;="&amp;C12)+SUMIFS(Expenses!$B$4:$B$63,Expenses!$J$4:$J$63,"&gt;="&amp;B12,Expenses!$J$4:$J$63,"&lt;="&amp;C12)+SUMIFS(Expenses!$B$4:$B$63,Expenses!$K$4:$K$63,"&gt;="&amp;B12,Expenses!$K$4:$K$63,"&lt;="&amp;C12)+SUMIFS(Expenses!$B$4:$B$63,Expenses!$C$4:$C$63,"One-off",Expenses!$E$4:$E$63,"&gt;="&amp;B12,Expenses!$E$4:$E$63,"&lt;="&amp;C12)+SUMIFS(Expenses!$B$4:$B$63,Expenses!$C$4:$C$63,"Weekly")</f>
        <v>145</v>
      </c>
      <c r="G12" s="9" t="n">
        <f aca="false">D12*Assumptions!$B$7</f>
        <v>0</v>
      </c>
      <c r="H12" s="9" t="n">
        <f aca="false">E12*Assumptions!$B$7</f>
        <v>0</v>
      </c>
      <c r="I12" s="13" t="n">
        <f aca="false">I11+D12-F12-G12</f>
        <v>1710</v>
      </c>
      <c r="J12" s="9" t="n">
        <f aca="false">J11+E12-F12-H12</f>
        <v>2535</v>
      </c>
      <c r="K12" s="26" t="str">
        <f aca="false">IF(I12&lt;$M$4,"Below minimum","")</f>
        <v>Below minimum</v>
      </c>
      <c r="L12" s="28" t="n">
        <f aca="false">IF(I12&lt;$M$4,A12,"")</f>
        <v>8</v>
      </c>
    </row>
    <row r="13" customFormat="false" ht="15" hidden="false" customHeight="false" outlineLevel="0" collapsed="false">
      <c r="A13" s="10" t="n">
        <v>9</v>
      </c>
      <c r="B13" s="11" t="n">
        <f aca="false">Assumptions!$B$4+7*(A13-1)</f>
        <v>46335</v>
      </c>
      <c r="C13" s="11" t="n">
        <f aca="false">B13+6</f>
        <v>46341</v>
      </c>
      <c r="D13" s="9" t="n">
        <f aca="false">SUMIFS(Pipeline!$B$4:$B$103,Pipeline!$C$4:$C$103,"Confirmed",Pipeline!$G$4:$G$103,"&gt;="&amp;B13,Pipeline!$G$4:$G$103,"&lt;="&amp;C13,Pipeline!$J$4:$J$103,"&lt;&gt;Yes")</f>
        <v>0</v>
      </c>
      <c r="E13" s="9" t="n">
        <f aca="false">SUMIFS(Pipeline!$I$4:$I$103,Pipeline!$G$4:$G$103,"&gt;="&amp;B13,Pipeline!$G$4:$G$103,"&lt;="&amp;C13,Pipeline!$J$4:$J$103,"&lt;&gt;Yes")</f>
        <v>0</v>
      </c>
      <c r="F13" s="9" t="n">
        <f aca="false">SUMIFS(Expenses!$B$4:$B$63,Expenses!$H$4:$H$63,"&gt;="&amp;B13,Expenses!$H$4:$H$63,"&lt;="&amp;C13)+SUMIFS(Expenses!$B$4:$B$63,Expenses!$I$4:$I$63,"&gt;="&amp;B13,Expenses!$I$4:$I$63,"&lt;="&amp;C13)+SUMIFS(Expenses!$B$4:$B$63,Expenses!$J$4:$J$63,"&gt;="&amp;B13,Expenses!$J$4:$J$63,"&lt;="&amp;C13)+SUMIFS(Expenses!$B$4:$B$63,Expenses!$K$4:$K$63,"&gt;="&amp;B13,Expenses!$K$4:$K$63,"&lt;="&amp;C13)+SUMIFS(Expenses!$B$4:$B$63,Expenses!$C$4:$C$63,"One-off",Expenses!$E$4:$E$63,"&gt;="&amp;B13,Expenses!$E$4:$E$63,"&lt;="&amp;C13)+SUMIFS(Expenses!$B$4:$B$63,Expenses!$C$4:$C$63,"Weekly")</f>
        <v>25</v>
      </c>
      <c r="G13" s="9" t="n">
        <f aca="false">D13*Assumptions!$B$7</f>
        <v>0</v>
      </c>
      <c r="H13" s="9" t="n">
        <f aca="false">E13*Assumptions!$B$7</f>
        <v>0</v>
      </c>
      <c r="I13" s="13" t="n">
        <f aca="false">I12+D13-F13-G13</f>
        <v>1685</v>
      </c>
      <c r="J13" s="9" t="n">
        <f aca="false">J12+E13-F13-H13</f>
        <v>2510</v>
      </c>
      <c r="K13" s="26" t="str">
        <f aca="false">IF(I13&lt;$M$4,"Below minimum","")</f>
        <v>Below minimum</v>
      </c>
      <c r="L13" s="28" t="n">
        <f aca="false">IF(I13&lt;$M$4,A13,"")</f>
        <v>9</v>
      </c>
    </row>
    <row r="14" customFormat="false" ht="15" hidden="false" customHeight="false" outlineLevel="0" collapsed="false">
      <c r="A14" s="10" t="n">
        <v>10</v>
      </c>
      <c r="B14" s="11" t="n">
        <f aca="false">Assumptions!$B$4+7*(A14-1)</f>
        <v>46342</v>
      </c>
      <c r="C14" s="11" t="n">
        <f aca="false">B14+6</f>
        <v>46348</v>
      </c>
      <c r="D14" s="9" t="n">
        <f aca="false">SUMIFS(Pipeline!$B$4:$B$103,Pipeline!$C$4:$C$103,"Confirmed",Pipeline!$G$4:$G$103,"&gt;="&amp;B14,Pipeline!$G$4:$G$103,"&lt;="&amp;C14,Pipeline!$J$4:$J$103,"&lt;&gt;Yes")</f>
        <v>0</v>
      </c>
      <c r="E14" s="9" t="n">
        <f aca="false">SUMIFS(Pipeline!$I$4:$I$103,Pipeline!$G$4:$G$103,"&gt;="&amp;B14,Pipeline!$G$4:$G$103,"&lt;="&amp;C14,Pipeline!$J$4:$J$103,"&lt;&gt;Yes")</f>
        <v>0</v>
      </c>
      <c r="F14" s="9" t="n">
        <f aca="false">SUMIFS(Expenses!$B$4:$B$63,Expenses!$H$4:$H$63,"&gt;="&amp;B14,Expenses!$H$4:$H$63,"&lt;="&amp;C14)+SUMIFS(Expenses!$B$4:$B$63,Expenses!$I$4:$I$63,"&gt;="&amp;B14,Expenses!$I$4:$I$63,"&lt;="&amp;C14)+SUMIFS(Expenses!$B$4:$B$63,Expenses!$J$4:$J$63,"&gt;="&amp;B14,Expenses!$J$4:$J$63,"&lt;="&amp;C14)+SUMIFS(Expenses!$B$4:$B$63,Expenses!$K$4:$K$63,"&gt;="&amp;B14,Expenses!$K$4:$K$63,"&lt;="&amp;C14)+SUMIFS(Expenses!$B$4:$B$63,Expenses!$C$4:$C$63,"One-off",Expenses!$E$4:$E$63,"&gt;="&amp;B14,Expenses!$E$4:$E$63,"&lt;="&amp;C14)+SUMIFS(Expenses!$B$4:$B$63,Expenses!$C$4:$C$63,"Weekly")</f>
        <v>25</v>
      </c>
      <c r="G14" s="9" t="n">
        <f aca="false">D14*Assumptions!$B$7</f>
        <v>0</v>
      </c>
      <c r="H14" s="9" t="n">
        <f aca="false">E14*Assumptions!$B$7</f>
        <v>0</v>
      </c>
      <c r="I14" s="13" t="n">
        <f aca="false">I13+D14-F14-G14</f>
        <v>1660</v>
      </c>
      <c r="J14" s="9" t="n">
        <f aca="false">J13+E14-F14-H14</f>
        <v>2485</v>
      </c>
      <c r="K14" s="26" t="str">
        <f aca="false">IF(I14&lt;$M$4,"Below minimum","")</f>
        <v>Below minimum</v>
      </c>
      <c r="L14" s="28" t="n">
        <f aca="false">IF(I14&lt;$M$4,A14,"")</f>
        <v>10</v>
      </c>
    </row>
    <row r="15" customFormat="false" ht="15" hidden="false" customHeight="false" outlineLevel="0" collapsed="false">
      <c r="A15" s="10" t="n">
        <v>11</v>
      </c>
      <c r="B15" s="11" t="n">
        <f aca="false">Assumptions!$B$4+7*(A15-1)</f>
        <v>46349</v>
      </c>
      <c r="C15" s="11" t="n">
        <f aca="false">B15+6</f>
        <v>46355</v>
      </c>
      <c r="D15" s="9" t="n">
        <f aca="false">SUMIFS(Pipeline!$B$4:$B$103,Pipeline!$C$4:$C$103,"Confirmed",Pipeline!$G$4:$G$103,"&gt;="&amp;B15,Pipeline!$G$4:$G$103,"&lt;="&amp;C15,Pipeline!$J$4:$J$103,"&lt;&gt;Yes")</f>
        <v>0</v>
      </c>
      <c r="E15" s="9" t="n">
        <f aca="false">SUMIFS(Pipeline!$I$4:$I$103,Pipeline!$G$4:$G$103,"&gt;="&amp;B15,Pipeline!$G$4:$G$103,"&lt;="&amp;C15,Pipeline!$J$4:$J$103,"&lt;&gt;Yes")</f>
        <v>2250</v>
      </c>
      <c r="F15" s="9" t="n">
        <f aca="false">SUMIFS(Expenses!$B$4:$B$63,Expenses!$H$4:$H$63,"&gt;="&amp;B15,Expenses!$H$4:$H$63,"&lt;="&amp;C15)+SUMIFS(Expenses!$B$4:$B$63,Expenses!$I$4:$I$63,"&gt;="&amp;B15,Expenses!$I$4:$I$63,"&lt;="&amp;C15)+SUMIFS(Expenses!$B$4:$B$63,Expenses!$J$4:$J$63,"&gt;="&amp;B15,Expenses!$J$4:$J$63,"&lt;="&amp;C15)+SUMIFS(Expenses!$B$4:$B$63,Expenses!$K$4:$K$63,"&gt;="&amp;B15,Expenses!$K$4:$K$63,"&lt;="&amp;C15)+SUMIFS(Expenses!$B$4:$B$63,Expenses!$C$4:$C$63,"One-off",Expenses!$E$4:$E$63,"&gt;="&amp;B15,Expenses!$E$4:$E$63,"&lt;="&amp;C15)+SUMIFS(Expenses!$B$4:$B$63,Expenses!$C$4:$C$63,"Weekly")</f>
        <v>25</v>
      </c>
      <c r="G15" s="9" t="n">
        <f aca="false">D15*Assumptions!$B$7</f>
        <v>0</v>
      </c>
      <c r="H15" s="9" t="n">
        <f aca="false">E15*Assumptions!$B$7</f>
        <v>562.5</v>
      </c>
      <c r="I15" s="13" t="n">
        <f aca="false">I14+D15-F15-G15</f>
        <v>1635</v>
      </c>
      <c r="J15" s="9" t="n">
        <f aca="false">J14+E15-F15-H15</f>
        <v>4147.5</v>
      </c>
      <c r="K15" s="26" t="str">
        <f aca="false">IF(I15&lt;$M$4,"Below minimum","")</f>
        <v>Below minimum</v>
      </c>
      <c r="L15" s="28" t="n">
        <f aca="false">IF(I15&lt;$M$4,A15,"")</f>
        <v>11</v>
      </c>
    </row>
    <row r="16" customFormat="false" ht="15" hidden="false" customHeight="false" outlineLevel="0" collapsed="false">
      <c r="A16" s="10" t="n">
        <v>12</v>
      </c>
      <c r="B16" s="11" t="n">
        <f aca="false">Assumptions!$B$4+7*(A16-1)</f>
        <v>46356</v>
      </c>
      <c r="C16" s="11" t="n">
        <f aca="false">B16+6</f>
        <v>46362</v>
      </c>
      <c r="D16" s="9" t="n">
        <f aca="false">SUMIFS(Pipeline!$B$4:$B$103,Pipeline!$C$4:$C$103,"Confirmed",Pipeline!$G$4:$G$103,"&gt;="&amp;B16,Pipeline!$G$4:$G$103,"&lt;="&amp;C16,Pipeline!$J$4:$J$103,"&lt;&gt;Yes")</f>
        <v>1800</v>
      </c>
      <c r="E16" s="9" t="n">
        <f aca="false">SUMIFS(Pipeline!$I$4:$I$103,Pipeline!$G$4:$G$103,"&gt;="&amp;B16,Pipeline!$G$4:$G$103,"&lt;="&amp;C16,Pipeline!$J$4:$J$103,"&lt;&gt;Yes")</f>
        <v>1800</v>
      </c>
      <c r="F16" s="9" t="n">
        <f aca="false">SUMIFS(Expenses!$B$4:$B$63,Expenses!$H$4:$H$63,"&gt;="&amp;B16,Expenses!$H$4:$H$63,"&lt;="&amp;C16)+SUMIFS(Expenses!$B$4:$B$63,Expenses!$I$4:$I$63,"&gt;="&amp;B16,Expenses!$I$4:$I$63,"&lt;="&amp;C16)+SUMIFS(Expenses!$B$4:$B$63,Expenses!$J$4:$J$63,"&gt;="&amp;B16,Expenses!$J$4:$J$63,"&lt;="&amp;C16)+SUMIFS(Expenses!$B$4:$B$63,Expenses!$K$4:$K$63,"&gt;="&amp;B16,Expenses!$K$4:$K$63,"&lt;="&amp;C16)+SUMIFS(Expenses!$B$4:$B$63,Expenses!$C$4:$C$63,"One-off",Expenses!$E$4:$E$63,"&gt;="&amp;B16,Expenses!$E$4:$E$63,"&lt;="&amp;C16)+SUMIFS(Expenses!$B$4:$B$63,Expenses!$C$4:$C$63,"Weekly")</f>
        <v>3775</v>
      </c>
      <c r="G16" s="9" t="n">
        <f aca="false">D16*Assumptions!$B$7</f>
        <v>450</v>
      </c>
      <c r="H16" s="9" t="n">
        <f aca="false">E16*Assumptions!$B$7</f>
        <v>450</v>
      </c>
      <c r="I16" s="13" t="n">
        <f aca="false">I15+D16-F16-G16</f>
        <v>-790</v>
      </c>
      <c r="J16" s="9" t="n">
        <f aca="false">J15+E16-F16-H16</f>
        <v>1722.5</v>
      </c>
      <c r="K16" s="26" t="str">
        <f aca="false">IF(I16&lt;$M$4,"Below minimum","")</f>
        <v>Below minimum</v>
      </c>
      <c r="L16" s="28" t="n">
        <f aca="false">IF(I16&lt;$M$4,A16,"")</f>
        <v>12</v>
      </c>
    </row>
    <row r="17" customFormat="false" ht="15" hidden="false" customHeight="false" outlineLevel="0" collapsed="false">
      <c r="A17" s="10" t="n">
        <v>13</v>
      </c>
      <c r="B17" s="11" t="n">
        <f aca="false">Assumptions!$B$4+7*(A17-1)</f>
        <v>46363</v>
      </c>
      <c r="C17" s="11" t="n">
        <f aca="false">B17+6</f>
        <v>46369</v>
      </c>
      <c r="D17" s="9" t="n">
        <f aca="false">SUMIFS(Pipeline!$B$4:$B$103,Pipeline!$C$4:$C$103,"Confirmed",Pipeline!$G$4:$G$103,"&gt;="&amp;B17,Pipeline!$G$4:$G$103,"&lt;="&amp;C17,Pipeline!$J$4:$J$103,"&lt;&gt;Yes")</f>
        <v>0</v>
      </c>
      <c r="E17" s="9" t="n">
        <f aca="false">SUMIFS(Pipeline!$I$4:$I$103,Pipeline!$G$4:$G$103,"&gt;="&amp;B17,Pipeline!$G$4:$G$103,"&lt;="&amp;C17,Pipeline!$J$4:$J$103,"&lt;&gt;Yes")</f>
        <v>0</v>
      </c>
      <c r="F17" s="9" t="n">
        <f aca="false">SUMIFS(Expenses!$B$4:$B$63,Expenses!$H$4:$H$63,"&gt;="&amp;B17,Expenses!$H$4:$H$63,"&lt;="&amp;C17)+SUMIFS(Expenses!$B$4:$B$63,Expenses!$I$4:$I$63,"&gt;="&amp;B17,Expenses!$I$4:$I$63,"&lt;="&amp;C17)+SUMIFS(Expenses!$B$4:$B$63,Expenses!$J$4:$J$63,"&gt;="&amp;B17,Expenses!$J$4:$J$63,"&lt;="&amp;C17)+SUMIFS(Expenses!$B$4:$B$63,Expenses!$K$4:$K$63,"&gt;="&amp;B17,Expenses!$K$4:$K$63,"&lt;="&amp;C17)+SUMIFS(Expenses!$B$4:$B$63,Expenses!$C$4:$C$63,"One-off",Expenses!$E$4:$E$63,"&gt;="&amp;B17,Expenses!$E$4:$E$63,"&lt;="&amp;C17)+SUMIFS(Expenses!$B$4:$B$63,Expenses!$C$4:$C$63,"Weekly")</f>
        <v>145</v>
      </c>
      <c r="G17" s="9" t="n">
        <f aca="false">D17*Assumptions!$B$7</f>
        <v>0</v>
      </c>
      <c r="H17" s="9" t="n">
        <f aca="false">E17*Assumptions!$B$7</f>
        <v>0</v>
      </c>
      <c r="I17" s="13" t="n">
        <f aca="false">I16+D17-F17-G17</f>
        <v>-935</v>
      </c>
      <c r="J17" s="9" t="n">
        <f aca="false">J16+E17-F17-H17</f>
        <v>1577.5</v>
      </c>
      <c r="K17" s="26" t="str">
        <f aca="false">IF(I17&lt;$M$4,"Below minimum","")</f>
        <v>Below minimum</v>
      </c>
      <c r="L17" s="28" t="n">
        <f aca="false">IF(I17&lt;$M$4,A17,"")</f>
        <v>13</v>
      </c>
    </row>
    <row r="19" customFormat="false" ht="15" hidden="false" customHeight="true" outlineLevel="0" collapsed="false">
      <c r="A19" s="23" t="s">
        <v>111</v>
      </c>
      <c r="B19" s="23"/>
      <c r="C19" s="23"/>
      <c r="D19" s="23"/>
      <c r="E19" s="23"/>
      <c r="F19" s="23"/>
      <c r="G19" s="23"/>
      <c r="H19" s="23"/>
      <c r="I19" s="23"/>
      <c r="J19" s="23"/>
      <c r="K19" s="23"/>
    </row>
    <row r="20" customFormat="false" ht="15" hidden="false" customHeight="false" outlineLevel="0" collapsed="false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</row>
  </sheetData>
  <mergeCells count="1">
    <mergeCell ref="A19:K20"/>
  </mergeCells>
  <conditionalFormatting sqref="I5:I17">
    <cfRule type="expression" priority="2" aboveAverage="0" equalAverage="0" bottom="0" percent="0" rank="0" text="" dxfId="0">
      <formula>I5&lt;$M$4</formula>
    </cfRule>
  </conditionalFormatting>
  <conditionalFormatting sqref="J5:J17">
    <cfRule type="expression" priority="3" aboveAverage="0" equalAverage="0" bottom="0" percent="0" rank="0" text="" dxfId="1">
      <formula>J5&lt;$M$4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9CA3AF"/>
    <pageSetUpPr fitToPage="true"/>
  </sheetPr>
  <dimension ref="A1:L1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3" min="1" style="0" width="11"/>
    <col collapsed="false" customWidth="true" hidden="false" outlineLevel="0" max="5" min="4" style="0" width="13"/>
    <col collapsed="false" customWidth="true" hidden="false" outlineLevel="0" max="7" min="6" style="0" width="12"/>
    <col collapsed="false" customWidth="true" hidden="false" outlineLevel="0" max="8" min="8" style="0" width="13"/>
    <col collapsed="false" customWidth="true" hidden="false" outlineLevel="0" max="10" min="9" style="0" width="14"/>
    <col collapsed="false" customWidth="true" hidden="false" outlineLevel="0" max="11" min="11" style="0" width="2"/>
    <col collapsed="false" customWidth="true" hidden="false" outlineLevel="0" max="12" min="12" style="0" width="12"/>
  </cols>
  <sheetData>
    <row r="1" customFormat="false" ht="19.7" hidden="false" customHeight="false" outlineLevel="0" collapsed="false">
      <c r="A1" s="1" t="s">
        <v>112</v>
      </c>
    </row>
    <row r="2" customFormat="false" ht="15" hidden="false" customHeight="false" outlineLevel="0" collapsed="false">
      <c r="A2" s="2" t="s">
        <v>113</v>
      </c>
    </row>
    <row r="3" customFormat="false" ht="15" hidden="false" customHeight="false" outlineLevel="0" collapsed="false">
      <c r="L3" s="25" t="s">
        <v>99</v>
      </c>
    </row>
    <row r="4" customFormat="false" ht="23.85" hidden="false" customHeight="false" outlineLevel="0" collapsed="false">
      <c r="A4" s="18" t="s">
        <v>114</v>
      </c>
      <c r="B4" s="18" t="s">
        <v>115</v>
      </c>
      <c r="C4" s="18" t="s">
        <v>116</v>
      </c>
      <c r="D4" s="18" t="s">
        <v>103</v>
      </c>
      <c r="E4" s="18" t="s">
        <v>104</v>
      </c>
      <c r="F4" s="18" t="s">
        <v>105</v>
      </c>
      <c r="G4" s="18" t="s">
        <v>117</v>
      </c>
      <c r="H4" s="18" t="s">
        <v>118</v>
      </c>
      <c r="I4" s="18" t="s">
        <v>108</v>
      </c>
      <c r="J4" s="18" t="s">
        <v>109</v>
      </c>
      <c r="L4" s="9" t="n">
        <f aca="false">Assumptions!$B$6</f>
        <v>2000</v>
      </c>
    </row>
    <row r="5" customFormat="false" ht="15" hidden="false" customHeight="false" outlineLevel="0" collapsed="false">
      <c r="A5" s="29" t="n">
        <f aca="false">DATE(YEAR(Assumptions!$B$4),MONTH(Assumptions!$B$4)+0,1)</f>
        <v>46266</v>
      </c>
      <c r="B5" s="11" t="n">
        <f aca="false">MAX(A5,Assumptions!$B$4)</f>
        <v>46279</v>
      </c>
      <c r="C5" s="11" t="n">
        <f aca="false">EOMONTH(A5,0)</f>
        <v>46295</v>
      </c>
      <c r="D5" s="9" t="n">
        <f aca="false">SUMIFS(Pipeline!$B$4:$B$103,Pipeline!$C$4:$C$103,"Confirmed",Pipeline!$G$4:$G$103,"&gt;="&amp;B5,Pipeline!$G$4:$G$103,"&lt;="&amp;C5,Pipeline!$J$4:$J$103,"&lt;&gt;Yes")</f>
        <v>0</v>
      </c>
      <c r="E5" s="9" t="n">
        <f aca="false">SUMIFS(Pipeline!$I$4:$I$103,Pipeline!$G$4:$G$103,"&gt;="&amp;B5,Pipeline!$G$4:$G$103,"&lt;="&amp;C5,Pipeline!$J$4:$J$103,"&lt;&gt;Yes")</f>
        <v>0</v>
      </c>
      <c r="F5" s="9" t="n">
        <f aca="false">SUMIFS(Expenses!$B$4:$B$63,Expenses!$H$4:$H$63,"&gt;="&amp;B5,Expenses!$H$4:$H$63,"&lt;="&amp;C5)+SUMIFS(Expenses!$B$4:$B$63,Expenses!$C$4:$C$63,"One-off",Expenses!$E$4:$E$63,"&gt;="&amp;B5,Expenses!$E$4:$E$63,"&lt;="&amp;C5)+SUMIFS(Expenses!$B$4:$B$63,Expenses!$C$4:$C$63,"Weekly")*(C5-B5+1)/7</f>
        <v>60.7142857142857</v>
      </c>
      <c r="G5" s="9" t="n">
        <f aca="false">D5*Assumptions!$B$7</f>
        <v>0</v>
      </c>
      <c r="H5" s="9" t="n">
        <f aca="false">E5*Assumptions!$B$7</f>
        <v>0</v>
      </c>
      <c r="I5" s="13" t="n">
        <f aca="false">Assumptions!$B$5+D5-F5-G5</f>
        <v>5939.28571428572</v>
      </c>
      <c r="J5" s="9" t="n">
        <f aca="false">Assumptions!$B$5+E5-F5-H5</f>
        <v>5939.28571428572</v>
      </c>
    </row>
    <row r="6" customFormat="false" ht="15" hidden="false" customHeight="false" outlineLevel="0" collapsed="false">
      <c r="A6" s="29" t="n">
        <f aca="false">DATE(YEAR(Assumptions!$B$4),MONTH(Assumptions!$B$4)+1,1)</f>
        <v>46296</v>
      </c>
      <c r="B6" s="11" t="n">
        <f aca="false">MAX(A6,Assumptions!$B$4)</f>
        <v>46296</v>
      </c>
      <c r="C6" s="11" t="n">
        <f aca="false">EOMONTH(A6,0)</f>
        <v>46326</v>
      </c>
      <c r="D6" s="9" t="n">
        <f aca="false">SUMIFS(Pipeline!$B$4:$B$103,Pipeline!$C$4:$C$103,"Confirmed",Pipeline!$G$4:$G$103,"&gt;="&amp;B6,Pipeline!$G$4:$G$103,"&lt;="&amp;C6,Pipeline!$J$4:$J$103,"&lt;&gt;Yes")</f>
        <v>6600</v>
      </c>
      <c r="E6" s="9" t="n">
        <f aca="false">SUMIFS(Pipeline!$I$4:$I$103,Pipeline!$G$4:$G$103,"&gt;="&amp;B6,Pipeline!$G$4:$G$103,"&lt;="&amp;C6,Pipeline!$J$4:$J$103,"&lt;&gt;Yes")</f>
        <v>7700</v>
      </c>
      <c r="F6" s="9" t="n">
        <f aca="false">SUMIFS(Expenses!$B$4:$B$63,Expenses!$C$4:$C$63,"Monthly")+SUMIFS(Expenses!$B$4:$B$63,Expenses!$C$4:$C$63,"One-off",Expenses!$E$4:$E$63,"&gt;="&amp;B6,Expenses!$E$4:$E$63,"&lt;="&amp;C6)+SUMIFS(Expenses!$B$4:$B$63,Expenses!$C$4:$C$63,"Weekly")*(C6-B6+1)/7</f>
        <v>5280.71428571429</v>
      </c>
      <c r="G6" s="9" t="n">
        <f aca="false">D6*Assumptions!$B$7</f>
        <v>1650</v>
      </c>
      <c r="H6" s="9" t="n">
        <f aca="false">E6*Assumptions!$B$7</f>
        <v>1925</v>
      </c>
      <c r="I6" s="13" t="n">
        <f aca="false">I5+D6-F6-G6</f>
        <v>5608.57142857143</v>
      </c>
      <c r="J6" s="9" t="n">
        <f aca="false">J5+E6-F6-H6</f>
        <v>6433.57142857143</v>
      </c>
    </row>
    <row r="7" customFormat="false" ht="15" hidden="false" customHeight="false" outlineLevel="0" collapsed="false">
      <c r="A7" s="29" t="n">
        <f aca="false">DATE(YEAR(Assumptions!$B$4),MONTH(Assumptions!$B$4)+2,1)</f>
        <v>46327</v>
      </c>
      <c r="B7" s="11" t="n">
        <f aca="false">MAX(A7,Assumptions!$B$4)</f>
        <v>46327</v>
      </c>
      <c r="C7" s="11" t="n">
        <f aca="false">EOMONTH(A7,0)</f>
        <v>46356</v>
      </c>
      <c r="D7" s="9" t="n">
        <f aca="false">SUMIFS(Pipeline!$B$4:$B$103,Pipeline!$C$4:$C$103,"Confirmed",Pipeline!$G$4:$G$103,"&gt;="&amp;B7,Pipeline!$G$4:$G$103,"&lt;="&amp;C7,Pipeline!$J$4:$J$103,"&lt;&gt;Yes")</f>
        <v>1800</v>
      </c>
      <c r="E7" s="9" t="n">
        <f aca="false">SUMIFS(Pipeline!$I$4:$I$103,Pipeline!$G$4:$G$103,"&gt;="&amp;B7,Pipeline!$G$4:$G$103,"&lt;="&amp;C7,Pipeline!$J$4:$J$103,"&lt;&gt;Yes")</f>
        <v>4050</v>
      </c>
      <c r="F7" s="9" t="n">
        <f aca="false">SUMIFS(Expenses!$B$4:$B$63,Expenses!$C$4:$C$63,"Monthly")+SUMIFS(Expenses!$B$4:$B$63,Expenses!$C$4:$C$63,"One-off",Expenses!$E$4:$E$63,"&gt;="&amp;B7,Expenses!$E$4:$E$63,"&lt;="&amp;C7)+SUMIFS(Expenses!$B$4:$B$63,Expenses!$C$4:$C$63,"Weekly")*(C7-B7+1)/7</f>
        <v>3977.14285714286</v>
      </c>
      <c r="G7" s="9" t="n">
        <f aca="false">D7*Assumptions!$B$7</f>
        <v>450</v>
      </c>
      <c r="H7" s="9" t="n">
        <f aca="false">E7*Assumptions!$B$7</f>
        <v>1012.5</v>
      </c>
      <c r="I7" s="13" t="n">
        <f aca="false">I6+D7-F7-G7</f>
        <v>2981.42857142857</v>
      </c>
      <c r="J7" s="9" t="n">
        <f aca="false">J6+E7-F7-H7</f>
        <v>5493.92857142857</v>
      </c>
    </row>
    <row r="8" customFormat="false" ht="15" hidden="false" customHeight="false" outlineLevel="0" collapsed="false">
      <c r="A8" s="29" t="n">
        <f aca="false">DATE(YEAR(Assumptions!$B$4),MONTH(Assumptions!$B$4)+3,1)</f>
        <v>46357</v>
      </c>
      <c r="B8" s="11" t="n">
        <f aca="false">MAX(A8,Assumptions!$B$4)</f>
        <v>46357</v>
      </c>
      <c r="C8" s="11" t="n">
        <f aca="false">EOMONTH(A8,0)</f>
        <v>46387</v>
      </c>
      <c r="D8" s="9" t="n">
        <f aca="false">SUMIFS(Pipeline!$B$4:$B$103,Pipeline!$C$4:$C$103,"Confirmed",Pipeline!$G$4:$G$103,"&gt;="&amp;B8,Pipeline!$G$4:$G$103,"&lt;="&amp;C8,Pipeline!$J$4:$J$103,"&lt;&gt;Yes")</f>
        <v>0</v>
      </c>
      <c r="E8" s="9" t="n">
        <f aca="false">SUMIFS(Pipeline!$I$4:$I$103,Pipeline!$G$4:$G$103,"&gt;="&amp;B8,Pipeline!$G$4:$G$103,"&lt;="&amp;C8,Pipeline!$J$4:$J$103,"&lt;&gt;Yes")</f>
        <v>0</v>
      </c>
      <c r="F8" s="9" t="n">
        <f aca="false">SUMIFS(Expenses!$B$4:$B$63,Expenses!$C$4:$C$63,"Monthly")+SUMIFS(Expenses!$B$4:$B$63,Expenses!$C$4:$C$63,"One-off",Expenses!$E$4:$E$63,"&gt;="&amp;B8,Expenses!$E$4:$E$63,"&lt;="&amp;C8)+SUMIFS(Expenses!$B$4:$B$63,Expenses!$C$4:$C$63,"Weekly")*(C8-B8+1)/7</f>
        <v>3980.71428571429</v>
      </c>
      <c r="G8" s="9" t="n">
        <f aca="false">D8*Assumptions!$B$7</f>
        <v>0</v>
      </c>
      <c r="H8" s="9" t="n">
        <f aca="false">E8*Assumptions!$B$7</f>
        <v>0</v>
      </c>
      <c r="I8" s="13" t="n">
        <f aca="false">I7+D8-F8-G8</f>
        <v>-999.285714285715</v>
      </c>
      <c r="J8" s="9" t="n">
        <f aca="false">J7+E8-F8-H8</f>
        <v>1513.21428571428</v>
      </c>
    </row>
    <row r="9" customFormat="false" ht="15" hidden="false" customHeight="false" outlineLevel="0" collapsed="false">
      <c r="A9" s="29" t="n">
        <f aca="false">DATE(YEAR(Assumptions!$B$4),MONTH(Assumptions!$B$4)+4,1)</f>
        <v>46388</v>
      </c>
      <c r="B9" s="11" t="n">
        <f aca="false">MAX(A9,Assumptions!$B$4)</f>
        <v>46388</v>
      </c>
      <c r="C9" s="11" t="n">
        <f aca="false">EOMONTH(A9,0)</f>
        <v>46418</v>
      </c>
      <c r="D9" s="9" t="n">
        <f aca="false">SUMIFS(Pipeline!$B$4:$B$103,Pipeline!$C$4:$C$103,"Confirmed",Pipeline!$G$4:$G$103,"&gt;="&amp;B9,Pipeline!$G$4:$G$103,"&lt;="&amp;C9,Pipeline!$J$4:$J$103,"&lt;&gt;Yes")</f>
        <v>0</v>
      </c>
      <c r="E9" s="9" t="n">
        <f aca="false">SUMIFS(Pipeline!$I$4:$I$103,Pipeline!$G$4:$G$103,"&gt;="&amp;B9,Pipeline!$G$4:$G$103,"&lt;="&amp;C9,Pipeline!$J$4:$J$103,"&lt;&gt;Yes")</f>
        <v>0</v>
      </c>
      <c r="F9" s="9" t="n">
        <f aca="false">SUMIFS(Expenses!$B$4:$B$63,Expenses!$C$4:$C$63,"Monthly")+SUMIFS(Expenses!$B$4:$B$63,Expenses!$C$4:$C$63,"One-off",Expenses!$E$4:$E$63,"&gt;="&amp;B9,Expenses!$E$4:$E$63,"&lt;="&amp;C9)+SUMIFS(Expenses!$B$4:$B$63,Expenses!$C$4:$C$63,"Weekly")*(C9-B9+1)/7</f>
        <v>3980.71428571429</v>
      </c>
      <c r="G9" s="9" t="n">
        <f aca="false">D9*Assumptions!$B$7</f>
        <v>0</v>
      </c>
      <c r="H9" s="9" t="n">
        <f aca="false">E9*Assumptions!$B$7</f>
        <v>0</v>
      </c>
      <c r="I9" s="13" t="n">
        <f aca="false">I8+D9-F9-G9</f>
        <v>-4980</v>
      </c>
      <c r="J9" s="9" t="n">
        <f aca="false">J8+E9-F9-H9</f>
        <v>-2467.5</v>
      </c>
    </row>
    <row r="10" customFormat="false" ht="15" hidden="false" customHeight="false" outlineLevel="0" collapsed="false">
      <c r="A10" s="29" t="n">
        <f aca="false">DATE(YEAR(Assumptions!$B$4),MONTH(Assumptions!$B$4)+5,1)</f>
        <v>46419</v>
      </c>
      <c r="B10" s="11" t="n">
        <f aca="false">MAX(A10,Assumptions!$B$4)</f>
        <v>46419</v>
      </c>
      <c r="C10" s="11" t="n">
        <f aca="false">EOMONTH(A10,0)</f>
        <v>46446</v>
      </c>
      <c r="D10" s="9" t="n">
        <f aca="false">SUMIFS(Pipeline!$B$4:$B$103,Pipeline!$C$4:$C$103,"Confirmed",Pipeline!$G$4:$G$103,"&gt;="&amp;B10,Pipeline!$G$4:$G$103,"&lt;="&amp;C10,Pipeline!$J$4:$J$103,"&lt;&gt;Yes")</f>
        <v>0</v>
      </c>
      <c r="E10" s="9" t="n">
        <f aca="false">SUMIFS(Pipeline!$I$4:$I$103,Pipeline!$G$4:$G$103,"&gt;="&amp;B10,Pipeline!$G$4:$G$103,"&lt;="&amp;C10,Pipeline!$J$4:$J$103,"&lt;&gt;Yes")</f>
        <v>0</v>
      </c>
      <c r="F10" s="9" t="n">
        <f aca="false">SUMIFS(Expenses!$B$4:$B$63,Expenses!$C$4:$C$63,"Monthly")+SUMIFS(Expenses!$B$4:$B$63,Expenses!$C$4:$C$63,"One-off",Expenses!$E$4:$E$63,"&gt;="&amp;B10,Expenses!$E$4:$E$63,"&lt;="&amp;C10)+SUMIFS(Expenses!$B$4:$B$63,Expenses!$C$4:$C$63,"Weekly")*(C10-B10+1)/7</f>
        <v>3970</v>
      </c>
      <c r="G10" s="9" t="n">
        <f aca="false">D10*Assumptions!$B$7</f>
        <v>0</v>
      </c>
      <c r="H10" s="9" t="n">
        <f aca="false">E10*Assumptions!$B$7</f>
        <v>0</v>
      </c>
      <c r="I10" s="13" t="n">
        <f aca="false">I9+D10-F10-G10</f>
        <v>-8950</v>
      </c>
      <c r="J10" s="9" t="n">
        <f aca="false">J9+E10-F10-H10</f>
        <v>-6437.5</v>
      </c>
    </row>
    <row r="11" customFormat="false" ht="15" hidden="false" customHeight="false" outlineLevel="0" collapsed="false">
      <c r="A11" s="29" t="n">
        <f aca="false">DATE(YEAR(Assumptions!$B$4),MONTH(Assumptions!$B$4)+6,1)</f>
        <v>46447</v>
      </c>
      <c r="B11" s="11" t="n">
        <f aca="false">MAX(A11,Assumptions!$B$4)</f>
        <v>46447</v>
      </c>
      <c r="C11" s="11" t="n">
        <f aca="false">EOMONTH(A11,0)</f>
        <v>46477</v>
      </c>
      <c r="D11" s="9" t="n">
        <f aca="false">SUMIFS(Pipeline!$B$4:$B$103,Pipeline!$C$4:$C$103,"Confirmed",Pipeline!$G$4:$G$103,"&gt;="&amp;B11,Pipeline!$G$4:$G$103,"&lt;="&amp;C11,Pipeline!$J$4:$J$103,"&lt;&gt;Yes")</f>
        <v>0</v>
      </c>
      <c r="E11" s="9" t="n">
        <f aca="false">SUMIFS(Pipeline!$I$4:$I$103,Pipeline!$G$4:$G$103,"&gt;="&amp;B11,Pipeline!$G$4:$G$103,"&lt;="&amp;C11,Pipeline!$J$4:$J$103,"&lt;&gt;Yes")</f>
        <v>0</v>
      </c>
      <c r="F11" s="9" t="n">
        <f aca="false">SUMIFS(Expenses!$B$4:$B$63,Expenses!$C$4:$C$63,"Monthly")+SUMIFS(Expenses!$B$4:$B$63,Expenses!$C$4:$C$63,"One-off",Expenses!$E$4:$E$63,"&gt;="&amp;B11,Expenses!$E$4:$E$63,"&lt;="&amp;C11)+SUMIFS(Expenses!$B$4:$B$63,Expenses!$C$4:$C$63,"Weekly")*(C11-B11+1)/7</f>
        <v>3980.71428571429</v>
      </c>
      <c r="G11" s="9" t="n">
        <f aca="false">D11*Assumptions!$B$7</f>
        <v>0</v>
      </c>
      <c r="H11" s="9" t="n">
        <f aca="false">E11*Assumptions!$B$7</f>
        <v>0</v>
      </c>
      <c r="I11" s="13" t="n">
        <f aca="false">I10+D11-F11-G11</f>
        <v>-12930.7142857143</v>
      </c>
      <c r="J11" s="9" t="n">
        <f aca="false">J10+E11-F11-H11</f>
        <v>-10418.2142857143</v>
      </c>
    </row>
    <row r="12" customFormat="false" ht="15" hidden="false" customHeight="false" outlineLevel="0" collapsed="false">
      <c r="A12" s="29" t="n">
        <f aca="false">DATE(YEAR(Assumptions!$B$4),MONTH(Assumptions!$B$4)+7,1)</f>
        <v>46478</v>
      </c>
      <c r="B12" s="11" t="n">
        <f aca="false">MAX(A12,Assumptions!$B$4)</f>
        <v>46478</v>
      </c>
      <c r="C12" s="11" t="n">
        <f aca="false">EOMONTH(A12,0)</f>
        <v>46507</v>
      </c>
      <c r="D12" s="9" t="n">
        <f aca="false">SUMIFS(Pipeline!$B$4:$B$103,Pipeline!$C$4:$C$103,"Confirmed",Pipeline!$G$4:$G$103,"&gt;="&amp;B12,Pipeline!$G$4:$G$103,"&lt;="&amp;C12,Pipeline!$J$4:$J$103,"&lt;&gt;Yes")</f>
        <v>0</v>
      </c>
      <c r="E12" s="9" t="n">
        <f aca="false">SUMIFS(Pipeline!$I$4:$I$103,Pipeline!$G$4:$G$103,"&gt;="&amp;B12,Pipeline!$G$4:$G$103,"&lt;="&amp;C12,Pipeline!$J$4:$J$103,"&lt;&gt;Yes")</f>
        <v>0</v>
      </c>
      <c r="F12" s="9" t="n">
        <f aca="false">SUMIFS(Expenses!$B$4:$B$63,Expenses!$C$4:$C$63,"Monthly")+SUMIFS(Expenses!$B$4:$B$63,Expenses!$C$4:$C$63,"One-off",Expenses!$E$4:$E$63,"&gt;="&amp;B12,Expenses!$E$4:$E$63,"&lt;="&amp;C12)+SUMIFS(Expenses!$B$4:$B$63,Expenses!$C$4:$C$63,"Weekly")*(C12-B12+1)/7</f>
        <v>3977.14285714286</v>
      </c>
      <c r="G12" s="9" t="n">
        <f aca="false">D12*Assumptions!$B$7</f>
        <v>0</v>
      </c>
      <c r="H12" s="9" t="n">
        <f aca="false">E12*Assumptions!$B$7</f>
        <v>0</v>
      </c>
      <c r="I12" s="13" t="n">
        <f aca="false">I11+D12-F12-G12</f>
        <v>-16907.8571428571</v>
      </c>
      <c r="J12" s="9" t="n">
        <f aca="false">J11+E12-F12-H12</f>
        <v>-14395.3571428571</v>
      </c>
    </row>
    <row r="13" customFormat="false" ht="15" hidden="false" customHeight="false" outlineLevel="0" collapsed="false">
      <c r="A13" s="29" t="n">
        <f aca="false">DATE(YEAR(Assumptions!$B$4),MONTH(Assumptions!$B$4)+8,1)</f>
        <v>46508</v>
      </c>
      <c r="B13" s="11" t="n">
        <f aca="false">MAX(A13,Assumptions!$B$4)</f>
        <v>46508</v>
      </c>
      <c r="C13" s="11" t="n">
        <f aca="false">EOMONTH(A13,0)</f>
        <v>46538</v>
      </c>
      <c r="D13" s="9" t="n">
        <f aca="false">SUMIFS(Pipeline!$B$4:$B$103,Pipeline!$C$4:$C$103,"Confirmed",Pipeline!$G$4:$G$103,"&gt;="&amp;B13,Pipeline!$G$4:$G$103,"&lt;="&amp;C13,Pipeline!$J$4:$J$103,"&lt;&gt;Yes")</f>
        <v>0</v>
      </c>
      <c r="E13" s="9" t="n">
        <f aca="false">SUMIFS(Pipeline!$I$4:$I$103,Pipeline!$G$4:$G$103,"&gt;="&amp;B13,Pipeline!$G$4:$G$103,"&lt;="&amp;C13,Pipeline!$J$4:$J$103,"&lt;&gt;Yes")</f>
        <v>0</v>
      </c>
      <c r="F13" s="9" t="n">
        <f aca="false">SUMIFS(Expenses!$B$4:$B$63,Expenses!$C$4:$C$63,"Monthly")+SUMIFS(Expenses!$B$4:$B$63,Expenses!$C$4:$C$63,"One-off",Expenses!$E$4:$E$63,"&gt;="&amp;B13,Expenses!$E$4:$E$63,"&lt;="&amp;C13)+SUMIFS(Expenses!$B$4:$B$63,Expenses!$C$4:$C$63,"Weekly")*(C13-B13+1)/7</f>
        <v>3980.71428571429</v>
      </c>
      <c r="G13" s="9" t="n">
        <f aca="false">D13*Assumptions!$B$7</f>
        <v>0</v>
      </c>
      <c r="H13" s="9" t="n">
        <f aca="false">E13*Assumptions!$B$7</f>
        <v>0</v>
      </c>
      <c r="I13" s="13" t="n">
        <f aca="false">I12+D13-F13-G13</f>
        <v>-20888.5714285714</v>
      </c>
      <c r="J13" s="9" t="n">
        <f aca="false">J12+E13-F13-H13</f>
        <v>-18376.0714285714</v>
      </c>
    </row>
    <row r="14" customFormat="false" ht="15" hidden="false" customHeight="false" outlineLevel="0" collapsed="false">
      <c r="A14" s="29" t="n">
        <f aca="false">DATE(YEAR(Assumptions!$B$4),MONTH(Assumptions!$B$4)+9,1)</f>
        <v>46539</v>
      </c>
      <c r="B14" s="11" t="n">
        <f aca="false">MAX(A14,Assumptions!$B$4)</f>
        <v>46539</v>
      </c>
      <c r="C14" s="11" t="n">
        <f aca="false">EOMONTH(A14,0)</f>
        <v>46568</v>
      </c>
      <c r="D14" s="9" t="n">
        <f aca="false">SUMIFS(Pipeline!$B$4:$B$103,Pipeline!$C$4:$C$103,"Confirmed",Pipeline!$G$4:$G$103,"&gt;="&amp;B14,Pipeline!$G$4:$G$103,"&lt;="&amp;C14,Pipeline!$J$4:$J$103,"&lt;&gt;Yes")</f>
        <v>0</v>
      </c>
      <c r="E14" s="9" t="n">
        <f aca="false">SUMIFS(Pipeline!$I$4:$I$103,Pipeline!$G$4:$G$103,"&gt;="&amp;B14,Pipeline!$G$4:$G$103,"&lt;="&amp;C14,Pipeline!$J$4:$J$103,"&lt;&gt;Yes")</f>
        <v>0</v>
      </c>
      <c r="F14" s="9" t="n">
        <f aca="false">SUMIFS(Expenses!$B$4:$B$63,Expenses!$C$4:$C$63,"Monthly")+SUMIFS(Expenses!$B$4:$B$63,Expenses!$C$4:$C$63,"One-off",Expenses!$E$4:$E$63,"&gt;="&amp;B14,Expenses!$E$4:$E$63,"&lt;="&amp;C14)+SUMIFS(Expenses!$B$4:$B$63,Expenses!$C$4:$C$63,"Weekly")*(C14-B14+1)/7</f>
        <v>3977.14285714286</v>
      </c>
      <c r="G14" s="9" t="n">
        <f aca="false">D14*Assumptions!$B$7</f>
        <v>0</v>
      </c>
      <c r="H14" s="9" t="n">
        <f aca="false">E14*Assumptions!$B$7</f>
        <v>0</v>
      </c>
      <c r="I14" s="13" t="n">
        <f aca="false">I13+D14-F14-G14</f>
        <v>-24865.7142857143</v>
      </c>
      <c r="J14" s="9" t="n">
        <f aca="false">J13+E14-F14-H14</f>
        <v>-22353.2142857143</v>
      </c>
    </row>
    <row r="15" customFormat="false" ht="15" hidden="false" customHeight="false" outlineLevel="0" collapsed="false">
      <c r="A15" s="29" t="n">
        <f aca="false">DATE(YEAR(Assumptions!$B$4),MONTH(Assumptions!$B$4)+10,1)</f>
        <v>46569</v>
      </c>
      <c r="B15" s="11" t="n">
        <f aca="false">MAX(A15,Assumptions!$B$4)</f>
        <v>46569</v>
      </c>
      <c r="C15" s="11" t="n">
        <f aca="false">EOMONTH(A15,0)</f>
        <v>46599</v>
      </c>
      <c r="D15" s="9" t="n">
        <f aca="false">SUMIFS(Pipeline!$B$4:$B$103,Pipeline!$C$4:$C$103,"Confirmed",Pipeline!$G$4:$G$103,"&gt;="&amp;B15,Pipeline!$G$4:$G$103,"&lt;="&amp;C15,Pipeline!$J$4:$J$103,"&lt;&gt;Yes")</f>
        <v>0</v>
      </c>
      <c r="E15" s="9" t="n">
        <f aca="false">SUMIFS(Pipeline!$I$4:$I$103,Pipeline!$G$4:$G$103,"&gt;="&amp;B15,Pipeline!$G$4:$G$103,"&lt;="&amp;C15,Pipeline!$J$4:$J$103,"&lt;&gt;Yes")</f>
        <v>0</v>
      </c>
      <c r="F15" s="9" t="n">
        <f aca="false">SUMIFS(Expenses!$B$4:$B$63,Expenses!$C$4:$C$63,"Monthly")+SUMIFS(Expenses!$B$4:$B$63,Expenses!$C$4:$C$63,"One-off",Expenses!$E$4:$E$63,"&gt;="&amp;B15,Expenses!$E$4:$E$63,"&lt;="&amp;C15)+SUMIFS(Expenses!$B$4:$B$63,Expenses!$C$4:$C$63,"Weekly")*(C15-B15+1)/7</f>
        <v>3980.71428571429</v>
      </c>
      <c r="G15" s="9" t="n">
        <f aca="false">D15*Assumptions!$B$7</f>
        <v>0</v>
      </c>
      <c r="H15" s="9" t="n">
        <f aca="false">E15*Assumptions!$B$7</f>
        <v>0</v>
      </c>
      <c r="I15" s="13" t="n">
        <f aca="false">I14+D15-F15-G15</f>
        <v>-28846.4285714286</v>
      </c>
      <c r="J15" s="9" t="n">
        <f aca="false">J14+E15-F15-H15</f>
        <v>-26333.9285714286</v>
      </c>
    </row>
    <row r="16" customFormat="false" ht="15" hidden="false" customHeight="false" outlineLevel="0" collapsed="false">
      <c r="A16" s="29" t="n">
        <f aca="false">DATE(YEAR(Assumptions!$B$4),MONTH(Assumptions!$B$4)+11,1)</f>
        <v>46600</v>
      </c>
      <c r="B16" s="11" t="n">
        <f aca="false">MAX(A16,Assumptions!$B$4)</f>
        <v>46600</v>
      </c>
      <c r="C16" s="11" t="n">
        <f aca="false">EOMONTH(A16,0)</f>
        <v>46630</v>
      </c>
      <c r="D16" s="9" t="n">
        <f aca="false">SUMIFS(Pipeline!$B$4:$B$103,Pipeline!$C$4:$C$103,"Confirmed",Pipeline!$G$4:$G$103,"&gt;="&amp;B16,Pipeline!$G$4:$G$103,"&lt;="&amp;C16,Pipeline!$J$4:$J$103,"&lt;&gt;Yes")</f>
        <v>0</v>
      </c>
      <c r="E16" s="9" t="n">
        <f aca="false">SUMIFS(Pipeline!$I$4:$I$103,Pipeline!$G$4:$G$103,"&gt;="&amp;B16,Pipeline!$G$4:$G$103,"&lt;="&amp;C16,Pipeline!$J$4:$J$103,"&lt;&gt;Yes")</f>
        <v>0</v>
      </c>
      <c r="F16" s="9" t="n">
        <f aca="false">SUMIFS(Expenses!$B$4:$B$63,Expenses!$C$4:$C$63,"Monthly")+SUMIFS(Expenses!$B$4:$B$63,Expenses!$C$4:$C$63,"One-off",Expenses!$E$4:$E$63,"&gt;="&amp;B16,Expenses!$E$4:$E$63,"&lt;="&amp;C16)+SUMIFS(Expenses!$B$4:$B$63,Expenses!$C$4:$C$63,"Weekly")*(C16-B16+1)/7</f>
        <v>3980.71428571429</v>
      </c>
      <c r="G16" s="9" t="n">
        <f aca="false">D16*Assumptions!$B$7</f>
        <v>0</v>
      </c>
      <c r="H16" s="9" t="n">
        <f aca="false">E16*Assumptions!$B$7</f>
        <v>0</v>
      </c>
      <c r="I16" s="13" t="n">
        <f aca="false">I15+D16-F16-G16</f>
        <v>-32827.1428571429</v>
      </c>
      <c r="J16" s="9" t="n">
        <f aca="false">J15+E16-F16-H16</f>
        <v>-30314.6428571429</v>
      </c>
    </row>
    <row r="18" customFormat="false" ht="15" hidden="false" customHeight="true" outlineLevel="0" collapsed="false">
      <c r="A18" s="23" t="s">
        <v>119</v>
      </c>
      <c r="B18" s="23"/>
      <c r="C18" s="23"/>
      <c r="D18" s="23"/>
      <c r="E18" s="23"/>
      <c r="F18" s="23"/>
      <c r="G18" s="23"/>
      <c r="H18" s="23"/>
      <c r="I18" s="23"/>
      <c r="J18" s="23"/>
    </row>
    <row r="19" customFormat="false" ht="15" hidden="false" customHeight="false" outlineLevel="0" collapsed="false">
      <c r="A19" s="23"/>
      <c r="B19" s="23"/>
      <c r="C19" s="23"/>
      <c r="D19" s="23"/>
      <c r="E19" s="23"/>
      <c r="F19" s="23"/>
      <c r="G19" s="23"/>
      <c r="H19" s="23"/>
      <c r="I19" s="23"/>
      <c r="J19" s="23"/>
    </row>
  </sheetData>
  <mergeCells count="1">
    <mergeCell ref="A18:J19"/>
  </mergeCells>
  <conditionalFormatting sqref="I5:J16">
    <cfRule type="expression" priority="2" aboveAverage="0" equalAverage="0" bottom="0" percent="0" rank="0" text="" dxfId="0">
      <formula>I5&lt;$L$4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2026-09-21T04:10:06Z</dcterms:created>
  <dc:creator>openpyxl</dc:creator>
  <dc:description/>
  <dc:language>en-US</dc:language>
  <cp:lastModifiedBy/>
  <dcterms:modified xsi:type="dcterms:W3CDTF">2026-09-21T04:10:07Z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